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0260" activeTab="1"/>
  </bookViews>
  <sheets>
    <sheet name="Overview" sheetId="1" r:id="rId1"/>
    <sheet name="BoM" sheetId="2" r:id="rId2"/>
    <sheet name="X axis" sheetId="3" r:id="rId3"/>
    <sheet name="Y axis" sheetId="4" r:id="rId4"/>
    <sheet name="Z axis" sheetId="5" r:id="rId5"/>
  </sheets>
  <definedNames/>
  <calcPr fullCalcOnLoad="1"/>
</workbook>
</file>

<file path=xl/sharedStrings.xml><?xml version="1.0" encoding="utf-8"?>
<sst xmlns="http://schemas.openxmlformats.org/spreadsheetml/2006/main" count="190" uniqueCount="119">
  <si>
    <t>no</t>
  </si>
  <si>
    <t>For drilling holes in rail, stepper plate, stepper plate swing</t>
  </si>
  <si>
    <t>McMaster Part Number: 2930A21</t>
  </si>
  <si>
    <t>10 gauge drill bit</t>
  </si>
  <si>
    <t>McMaster Part Number: 3114T79</t>
  </si>
  <si>
    <t>Holding bearings</t>
  </si>
  <si>
    <t>McMaster Part Number: 95601A330</t>
  </si>
  <si>
    <t>McMaster Part Number: 6391K143</t>
  </si>
  <si>
    <t>sleeve bearing</t>
  </si>
  <si>
    <t>to connect between the stepper motor and the gear, will also add a bit of adjustable length</t>
  </si>
  <si>
    <t>allows the motor to swing freely</t>
  </si>
  <si>
    <t>Set screw for attaching spur gear, sleeve bearing to stepper shaft</t>
  </si>
  <si>
    <t>Part Number: 92311A428</t>
  </si>
  <si>
    <t>10-32 set screw 7/16"</t>
  </si>
  <si>
    <t>Attaches to stepper motors and interfaces with gear rack</t>
  </si>
  <si>
    <t>McMaster Part Number: 5172T12</t>
  </si>
  <si>
    <t>Steel 20 Deg Pressure Angle Spur Gear 20 Pitch, 20 Teeth, 1" Pitch Dia, 1/2" Bore</t>
  </si>
  <si>
    <t>For locking nuts and for spacers</t>
  </si>
  <si>
    <t>Part Number: 90126A031</t>
  </si>
  <si>
    <t>3/8 inch washers</t>
  </si>
  <si>
    <t>For locking threaded rod in place</t>
  </si>
  <si>
    <t>Part Number: 90473A031</t>
  </si>
  <si>
    <t>for connecting the top and bottom carage</t>
  </si>
  <si>
    <t>To provide material to make rails</t>
  </si>
  <si>
    <t>Metalsdepot</t>
  </si>
  <si>
    <t>3 x 1/8 inch cold rolled Plate</t>
  </si>
  <si>
    <t>yes</t>
  </si>
  <si>
    <t>rack for gear to ride on</t>
  </si>
  <si>
    <t>To provide structural support</t>
  </si>
  <si>
    <t>Hot rolled steel 1"x1" square tubes 16 gauge</t>
  </si>
  <si>
    <t>To provide material for motor mounts</t>
  </si>
  <si>
    <t>To provide low friction linear motion</t>
  </si>
  <si>
    <t>V-Groove Bearings 3/8 inch</t>
  </si>
  <si>
    <t>Yes</t>
  </si>
  <si>
    <t>To provide motion control and movement precision</t>
  </si>
  <si>
    <t>Xylotex Stepper and controller</t>
  </si>
  <si>
    <t>yes, IBM Laptop</t>
  </si>
  <si>
    <t>To run Linux cnc</t>
  </si>
  <si>
    <t>http://www.linuxcnc.org/</t>
  </si>
  <si>
    <t>Aquired?</t>
  </si>
  <si>
    <t>Purpose</t>
  </si>
  <si>
    <t>Further Info</t>
  </si>
  <si>
    <t>Item</t>
  </si>
  <si>
    <r>
      <t xml:space="preserve">VXB V-Groove bearings Part number: </t>
    </r>
    <r>
      <rPr>
        <b/>
        <u val="single"/>
        <sz val="10"/>
        <color indexed="12"/>
        <rFont val="Arial"/>
        <family val="2"/>
      </rPr>
      <t>Kit8407</t>
    </r>
  </si>
  <si>
    <t>24ft for $23.28</t>
  </si>
  <si>
    <t>Total</t>
  </si>
  <si>
    <t>Amount</t>
  </si>
  <si>
    <t>Total computer system</t>
  </si>
  <si>
    <t>Cost per item</t>
  </si>
  <si>
    <t>Discription</t>
  </si>
  <si>
    <t>3/8 inch nuts</t>
  </si>
  <si>
    <t>For greasing rails, bearings, gears, rack, etc…</t>
  </si>
  <si>
    <t>stepper spring</t>
  </si>
  <si>
    <t xml:space="preserve">Prevents stepper motor shaft from crunching </t>
  </si>
  <si>
    <t>pack of 6</t>
  </si>
  <si>
    <t>Pack of 100</t>
  </si>
  <si>
    <t>single pack</t>
  </si>
  <si>
    <t>VXB Part Number: Kit711</t>
  </si>
  <si>
    <t>For preventing the carrage from jumping the track</t>
  </si>
  <si>
    <t>Each</t>
  </si>
  <si>
    <t>per Pack of 100</t>
  </si>
  <si>
    <t>Pack of 140</t>
  </si>
  <si>
    <t>McMaster Part Number:  98837A031</t>
  </si>
  <si>
    <t> Each</t>
  </si>
  <si>
    <t>3/8 inch threaded rod, Overall Length
36"</t>
  </si>
  <si>
    <t>3/8 inch Hard Fiber Washers</t>
  </si>
  <si>
    <t xml:space="preserve"> with 4 stepper 425 oz.in. Motors and Cables</t>
  </si>
  <si>
    <t xml:space="preserve">Xylotex 4 Axis Drive Box </t>
  </si>
  <si>
    <t>Computer with parallel port</t>
  </si>
  <si>
    <t>10 pack</t>
  </si>
  <si>
    <t>Bearing R6-2RS 3/8"x7/8"x9/32" Sealed</t>
  </si>
  <si>
    <t>6 feet per rack</t>
  </si>
  <si>
    <t>Hot rolled steel 3"x1/8" plate</t>
  </si>
  <si>
    <t>Gear Rack  (1/2” sq. x 72” 20 DP 20 Deg)</t>
  </si>
  <si>
    <t>Standard Steel Specialty Part Number: 200011</t>
  </si>
  <si>
    <t>6.0 Ft.</t>
  </si>
  <si>
    <t>10.0 Ft.</t>
  </si>
  <si>
    <t>Connects the mount plate arms to the carrage</t>
  </si>
  <si>
    <t>Packs of 100</t>
  </si>
  <si>
    <t>Pilot Arc 50 Amps</t>
  </si>
  <si>
    <t>PowerPlasma 50 Plasma Torch</t>
  </si>
  <si>
    <t>Everlast</t>
  </si>
  <si>
    <t>To provide the cutting torch for the cnc torch table</t>
  </si>
  <si>
    <t>Torch Table Structural Parts</t>
  </si>
  <si>
    <t>Part Number:  2931A34</t>
  </si>
  <si>
    <t>Gen Purp Black Oxide HSS Jobbers' Drill Bit 3/8", 5" L Overall, 3.1" Drill Depth, 118 Deg Point</t>
  </si>
  <si>
    <t>Multipurpose White Lithium Grease 10.25-Ounce Net Weight Aerosol</t>
  </si>
  <si>
    <t>For drilling holes in rail for threaded rod</t>
  </si>
  <si>
    <t xml:space="preserve">Runs </t>
  </si>
  <si>
    <t>McMaster Part Number: 1380K29</t>
  </si>
  <si>
    <t>Part Number:  2523A469</t>
  </si>
  <si>
    <t>For tapping the 10 gauge threaded hole in the brass bushing and the steel bearing</t>
  </si>
  <si>
    <t>Bright Finish High-Speed Stl Spiral Point Tap 10-32, H2 Pitch Diameter, 2 Flute</t>
  </si>
  <si>
    <t>Part Number:  30585A29</t>
  </si>
  <si>
    <t>Gen Purpose Uncoated HSS Jobbers' Drill Bit Wire GA 18, 3-1/4" Oal, 1.9" Drill Depth, 118Deg Point</t>
  </si>
  <si>
    <t xml:space="preserve">single pack </t>
  </si>
  <si>
    <t>making the hole for the 10 gauge tap. It has to be slightly smaller than 10 gauge because we need to cut threading into it.</t>
  </si>
  <si>
    <t>Part Number:  90295A120</t>
  </si>
  <si>
    <t>Nylon 6/6 General Purpose Flat Washer Off-White, No. 10 Screw Sz, .44" OD,.02"-.04" Thk</t>
  </si>
  <si>
    <t>McMaster Part Number:  90272A831</t>
  </si>
  <si>
    <t>Zinc-Pltd Stl Pan Head Phillips Machine Screw 10-32 Thread, 3/4" Length</t>
  </si>
  <si>
    <t>McMaster Part Number:  90272A837</t>
  </si>
  <si>
    <t xml:space="preserve"> Pack of 100</t>
  </si>
  <si>
    <t>Zinc-Plated Steel Machine Screw Hex Nut 10-32 Thread Size, 3/8" Width, 1/8" Height</t>
  </si>
  <si>
    <t>McMaster Part Number: 90480A195</t>
  </si>
  <si>
    <t xml:space="preserve">Zinc-Pltd Stl Pan Head Phillips Machine Screw 10-32 Thread, 1-3/4" Length
</t>
  </si>
  <si>
    <t>McMaster Part Number:  90272A840</t>
  </si>
  <si>
    <t>Zinc-Pltd Stl Pan Head Phillips Machine Screw 10-32 Thread, 2-1/2" Length</t>
  </si>
  <si>
    <t>Remaining</t>
  </si>
  <si>
    <t>Forms the structural aspect of the table</t>
  </si>
  <si>
    <t>For connecting the rail, rack, spacer and c channel</t>
  </si>
  <si>
    <t>For mounting the stepper motor to the mount plate</t>
  </si>
  <si>
    <t>For locking the mount plate swing tightness, tightening the rack and locking the stepper motor in place</t>
  </si>
  <si>
    <t>McMasters Part Number:  98032A469</t>
  </si>
  <si>
    <t>Military Spec Cadmium-Pltd Steel Flat Washer No. 10 Screw Sz, .44" OD, .03"-.07" Thk, MS27183-8</t>
  </si>
  <si>
    <t>Small enough to fit on the rack, big enough to do some good. General purpose metal washers for 10 gauge screws.</t>
  </si>
  <si>
    <t>Total per Machine</t>
  </si>
  <si>
    <t>Total Cost</t>
  </si>
  <si>
    <t>Total per machine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</si>
</sst>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\ \f\t"/>
  </numFmts>
  <fonts count="11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b/>
      <sz val="10"/>
      <name val="Arial Unicode MS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name val="Arial"/>
      <family val="0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20" applyBorder="1" applyAlignment="1">
      <alignment wrapText="1"/>
    </xf>
    <xf numFmtId="0" fontId="0" fillId="0" borderId="1" xfId="0" applyBorder="1" applyAlignment="1">
      <alignment wrapText="1"/>
    </xf>
    <xf numFmtId="8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20" applyFont="1" applyBorder="1" applyAlignment="1">
      <alignment wrapText="1"/>
    </xf>
    <xf numFmtId="8" fontId="0" fillId="0" borderId="1" xfId="0" applyNumberFormat="1" applyBorder="1" applyAlignment="1">
      <alignment wrapText="1"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8" fontId="0" fillId="0" borderId="0" xfId="0" applyNumberFormat="1" applyAlignment="1">
      <alignment/>
    </xf>
    <xf numFmtId="8" fontId="9" fillId="0" borderId="0" xfId="0" applyNumberFormat="1" applyFont="1" applyAlignment="1">
      <alignment/>
    </xf>
    <xf numFmtId="0" fontId="1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20" applyAlignment="1">
      <alignment/>
    </xf>
    <xf numFmtId="0" fontId="2" fillId="0" borderId="0" xfId="2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8" fontId="10" fillId="0" borderId="0" xfId="0" applyNumberFormat="1" applyFont="1" applyAlignment="1">
      <alignment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6" fontId="0" fillId="0" borderId="0" xfId="0" applyNumberFormat="1" applyAlignment="1">
      <alignment/>
    </xf>
    <xf numFmtId="169" fontId="1" fillId="0" borderId="1" xfId="0" applyNumberFormat="1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uxcnc.org/" TargetMode="External" /><Relationship Id="rId2" Type="http://schemas.openxmlformats.org/officeDocument/2006/relationships/hyperlink" Target="http://www.xylotex.com/" TargetMode="External" /><Relationship Id="rId3" Type="http://schemas.openxmlformats.org/officeDocument/2006/relationships/hyperlink" Target="http://www.vxb.com/page/bearings/CTGY/V-Groove-Bearings" TargetMode="External" /><Relationship Id="rId4" Type="http://schemas.openxmlformats.org/officeDocument/2006/relationships/hyperlink" Target="http://www.metalsdepot.com/" TargetMode="External" /><Relationship Id="rId5" Type="http://schemas.openxmlformats.org/officeDocument/2006/relationships/hyperlink" Target="http://www.metalsdepot.com/" TargetMode="External" /><Relationship Id="rId6" Type="http://schemas.openxmlformats.org/officeDocument/2006/relationships/hyperlink" Target="http://www.stdsteel.com/" TargetMode="External" /><Relationship Id="rId7" Type="http://schemas.openxmlformats.org/officeDocument/2006/relationships/hyperlink" Target="http://www.metalsdepot.com/" TargetMode="External" /><Relationship Id="rId8" Type="http://schemas.openxmlformats.org/officeDocument/2006/relationships/hyperlink" Target="http://www.mcmaster.com/" TargetMode="External" /><Relationship Id="rId9" Type="http://schemas.openxmlformats.org/officeDocument/2006/relationships/hyperlink" Target="http://www.mcmaster.com/" TargetMode="External" /><Relationship Id="rId10" Type="http://schemas.openxmlformats.org/officeDocument/2006/relationships/hyperlink" Target="http://www.mcmaster.com/" TargetMode="External" /><Relationship Id="rId11" Type="http://schemas.openxmlformats.org/officeDocument/2006/relationships/hyperlink" Target="http://www.mcmaster.com/" TargetMode="External" /><Relationship Id="rId12" Type="http://schemas.openxmlformats.org/officeDocument/2006/relationships/hyperlink" Target="http://www.mcmaster.com/" TargetMode="External" /><Relationship Id="rId13" Type="http://schemas.openxmlformats.org/officeDocument/2006/relationships/hyperlink" Target="http://www.mcmaster.com/" TargetMode="External" /><Relationship Id="rId14" Type="http://schemas.openxmlformats.org/officeDocument/2006/relationships/hyperlink" Target="http://www.mcmaster.com/" TargetMode="External" /><Relationship Id="rId15" Type="http://schemas.openxmlformats.org/officeDocument/2006/relationships/hyperlink" Target="http://www.mcmaster.com/" TargetMode="External" /><Relationship Id="rId16" Type="http://schemas.openxmlformats.org/officeDocument/2006/relationships/hyperlink" Target="http://www.mcmaster.com/" TargetMode="External" /><Relationship Id="rId17" Type="http://schemas.openxmlformats.org/officeDocument/2006/relationships/hyperlink" Target="http://www.mcmaster.com/itm/find.ASP?tab=find&amp;context=psrchDtlLink&amp;fasttrack=False&amp;searchstring=90272A546" TargetMode="External" /><Relationship Id="rId18" Type="http://schemas.openxmlformats.org/officeDocument/2006/relationships/hyperlink" Target="http://www.everlastgenerators.com/PowerPlasma%2050-316-pd.html" TargetMode="External" /><Relationship Id="rId19" Type="http://schemas.openxmlformats.org/officeDocument/2006/relationships/hyperlink" Target="http://www.mcmaster.com/itm/find.ASP?tab=find&amp;context=psrchDtlLink&amp;fasttrack=False&amp;searchstring=2931A34" TargetMode="External" /><Relationship Id="rId20" Type="http://schemas.openxmlformats.org/officeDocument/2006/relationships/hyperlink" Target="http://www.mcmaster.com/itm/find.ASP?tab=find&amp;context=psrchDtlLink&amp;fasttrack=False&amp;searchstring=8321A68" TargetMode="External" /><Relationship Id="rId21" Type="http://schemas.openxmlformats.org/officeDocument/2006/relationships/hyperlink" Target="http://www.mcmaster.com/itm/find.ASP?tab=find&amp;context=psrchDtlLink&amp;fasttrack=False&amp;searchstring=30585A29" TargetMode="External" /><Relationship Id="rId2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itm/find.ASP?tab=find&amp;context=psrchDtlLink&amp;fasttrack=False&amp;searchstring=90272A54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itm/find.ASP?tab=find&amp;context=psrchDtlLink&amp;fasttrack=False&amp;searchstring=90272A54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itm/find.ASP?tab=find&amp;context=psrchDtlLink&amp;fasttrack=False&amp;searchstring=90272A5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140625" defaultRowHeight="12.75"/>
  <cols>
    <col min="2" max="2" width="9.7109375" style="0" bestFit="1" customWidth="1"/>
  </cols>
  <sheetData>
    <row r="1" spans="1:4" ht="30">
      <c r="A1" s="7" t="s">
        <v>42</v>
      </c>
      <c r="B1" s="7" t="s">
        <v>45</v>
      </c>
      <c r="C1" s="7" t="s">
        <v>40</v>
      </c>
      <c r="D1" s="7" t="s">
        <v>39</v>
      </c>
    </row>
    <row r="2" spans="1:4" ht="60">
      <c r="A2" s="1" t="s">
        <v>68</v>
      </c>
      <c r="B2" s="5">
        <v>300</v>
      </c>
      <c r="C2" s="1" t="s">
        <v>88</v>
      </c>
      <c r="D2" s="1" t="s">
        <v>26</v>
      </c>
    </row>
    <row r="3" spans="1:4" ht="120">
      <c r="A3" s="1" t="s">
        <v>67</v>
      </c>
      <c r="B3" s="4">
        <v>460</v>
      </c>
      <c r="C3" s="1" t="s">
        <v>34</v>
      </c>
      <c r="D3" s="1" t="s">
        <v>33</v>
      </c>
    </row>
    <row r="4" spans="1:4" ht="120">
      <c r="A4" s="1" t="s">
        <v>80</v>
      </c>
      <c r="B4" s="22">
        <v>699.99</v>
      </c>
      <c r="C4" s="1" t="s">
        <v>82</v>
      </c>
      <c r="D4" s="1" t="s">
        <v>0</v>
      </c>
    </row>
    <row r="5" spans="1:4" ht="75">
      <c r="A5" s="23" t="s">
        <v>83</v>
      </c>
      <c r="B5" s="21">
        <f>SUM(BoM!E5:E28)</f>
        <v>498.2573611111111</v>
      </c>
      <c r="C5" s="23" t="s">
        <v>109</v>
      </c>
      <c r="D5" s="23" t="s">
        <v>0</v>
      </c>
    </row>
    <row r="6" ht="15">
      <c r="A6" s="23"/>
    </row>
    <row r="7" spans="1:2" ht="15">
      <c r="A7" s="23" t="s">
        <v>45</v>
      </c>
      <c r="B7" s="26">
        <f>SUM(B2:B5)</f>
        <v>1958.247361111111</v>
      </c>
    </row>
    <row r="8" spans="1:2" ht="30">
      <c r="A8" s="23" t="s">
        <v>108</v>
      </c>
      <c r="B8" s="13">
        <f>SUM(B4:B5)</f>
        <v>1198.247361111111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24">
      <selection activeCell="B32" sqref="B32"/>
    </sheetView>
  </sheetViews>
  <sheetFormatPr defaultColWidth="9.140625" defaultRowHeight="12.75"/>
  <cols>
    <col min="1" max="1" width="77.7109375" style="0" customWidth="1"/>
    <col min="2" max="2" width="13.8515625" style="0" customWidth="1"/>
    <col min="4" max="4" width="9.28125" style="0" bestFit="1" customWidth="1"/>
    <col min="5" max="5" width="9.140625" style="21" customWidth="1"/>
    <col min="8" max="8" width="19.00390625" style="0" customWidth="1"/>
  </cols>
  <sheetData>
    <row r="1" spans="1:9" ht="45">
      <c r="A1" s="7" t="s">
        <v>42</v>
      </c>
      <c r="B1" s="7" t="s">
        <v>49</v>
      </c>
      <c r="C1" s="7" t="s">
        <v>46</v>
      </c>
      <c r="D1" s="7" t="s">
        <v>48</v>
      </c>
      <c r="E1" s="19" t="s">
        <v>116</v>
      </c>
      <c r="F1" s="29" t="s">
        <v>117</v>
      </c>
      <c r="G1" s="7" t="s">
        <v>41</v>
      </c>
      <c r="H1" s="7" t="s">
        <v>40</v>
      </c>
      <c r="I1" s="7" t="s">
        <v>39</v>
      </c>
    </row>
    <row r="2" spans="1:9" ht="39.75">
      <c r="A2" s="1" t="s">
        <v>68</v>
      </c>
      <c r="B2" s="1" t="s">
        <v>47</v>
      </c>
      <c r="C2" s="15">
        <v>1</v>
      </c>
      <c r="D2" s="5">
        <v>300</v>
      </c>
      <c r="E2" s="20">
        <f>C2*D2</f>
        <v>300</v>
      </c>
      <c r="F2" s="13">
        <f aca="true" t="shared" si="0" ref="F2:F29">D2</f>
        <v>300</v>
      </c>
      <c r="G2" s="2" t="s">
        <v>38</v>
      </c>
      <c r="H2" s="1" t="s">
        <v>37</v>
      </c>
      <c r="I2" s="1" t="s">
        <v>36</v>
      </c>
    </row>
    <row r="3" spans="1:9" ht="60">
      <c r="A3" s="1" t="s">
        <v>67</v>
      </c>
      <c r="B3" s="1" t="s">
        <v>66</v>
      </c>
      <c r="C3" s="1">
        <v>1</v>
      </c>
      <c r="D3" s="4">
        <v>460</v>
      </c>
      <c r="E3" s="20">
        <f>C3*D3</f>
        <v>460</v>
      </c>
      <c r="F3" s="13">
        <f t="shared" si="0"/>
        <v>460</v>
      </c>
      <c r="G3" s="2" t="s">
        <v>35</v>
      </c>
      <c r="H3" s="1" t="s">
        <v>34</v>
      </c>
      <c r="I3" s="1" t="s">
        <v>33</v>
      </c>
    </row>
    <row r="4" spans="1:9" ht="45">
      <c r="A4" s="1" t="s">
        <v>80</v>
      </c>
      <c r="B4" s="1" t="s">
        <v>79</v>
      </c>
      <c r="C4" s="1">
        <v>1</v>
      </c>
      <c r="D4" s="22">
        <v>699.99</v>
      </c>
      <c r="E4" s="20">
        <f>C4*D4</f>
        <v>699.99</v>
      </c>
      <c r="F4" s="13">
        <f t="shared" si="0"/>
        <v>699.99</v>
      </c>
      <c r="G4" s="2" t="s">
        <v>81</v>
      </c>
      <c r="H4" s="1" t="s">
        <v>82</v>
      </c>
      <c r="I4" s="1" t="s">
        <v>0</v>
      </c>
    </row>
    <row r="5" spans="1:9" ht="45">
      <c r="A5" s="1" t="s">
        <v>70</v>
      </c>
      <c r="B5" s="1" t="s">
        <v>69</v>
      </c>
      <c r="C5" s="1">
        <f>'X axis'!C2+'Y axis'!C2</f>
        <v>8</v>
      </c>
      <c r="D5" s="4">
        <v>14.95</v>
      </c>
      <c r="E5" s="20">
        <f>C5*D5/10</f>
        <v>11.959999999999999</v>
      </c>
      <c r="F5" s="13">
        <f t="shared" si="0"/>
        <v>14.95</v>
      </c>
      <c r="G5" s="1" t="s">
        <v>57</v>
      </c>
      <c r="H5" s="3" t="s">
        <v>58</v>
      </c>
      <c r="I5" s="1" t="s">
        <v>0</v>
      </c>
    </row>
    <row r="6" spans="1:9" ht="78">
      <c r="A6" s="1" t="s">
        <v>32</v>
      </c>
      <c r="B6" s="1" t="s">
        <v>56</v>
      </c>
      <c r="C6" s="1">
        <f>'X axis'!C3+'Y axis'!C3+'Z axis'!C2</f>
        <v>12</v>
      </c>
      <c r="D6" s="4">
        <v>9.95</v>
      </c>
      <c r="E6" s="20">
        <f>C6*D6</f>
        <v>119.39999999999999</v>
      </c>
      <c r="F6" s="13">
        <f>D6*12</f>
        <v>119.39999999999999</v>
      </c>
      <c r="G6" s="8" t="s">
        <v>43</v>
      </c>
      <c r="H6" s="1" t="s">
        <v>31</v>
      </c>
      <c r="I6" s="1" t="s">
        <v>0</v>
      </c>
    </row>
    <row r="7" spans="1:9" ht="65.25">
      <c r="A7" s="1" t="s">
        <v>65</v>
      </c>
      <c r="B7" s="1" t="s">
        <v>55</v>
      </c>
      <c r="C7" s="1">
        <f>'X axis'!C4+'Y axis'!C4+'Z axis'!C3</f>
        <v>40</v>
      </c>
      <c r="D7" s="4">
        <v>2.5</v>
      </c>
      <c r="E7" s="20">
        <f>C7*D7/100</f>
        <v>1</v>
      </c>
      <c r="F7" s="13">
        <f t="shared" si="0"/>
        <v>2.5</v>
      </c>
      <c r="G7" s="2" t="s">
        <v>6</v>
      </c>
      <c r="H7" s="1" t="s">
        <v>5</v>
      </c>
      <c r="I7" s="1" t="s">
        <v>0</v>
      </c>
    </row>
    <row r="8" spans="1:9" ht="30">
      <c r="A8" s="1" t="s">
        <v>72</v>
      </c>
      <c r="B8" s="12" t="s">
        <v>76</v>
      </c>
      <c r="C8" s="27">
        <f>'X axis'!C5+'Y axis'!C5+'Z axis'!C4</f>
        <v>5.319444444444444</v>
      </c>
      <c r="D8" s="4">
        <v>12.7</v>
      </c>
      <c r="E8" s="20">
        <f>C8*D8/10</f>
        <v>6.755694444444442</v>
      </c>
      <c r="F8" s="13">
        <f t="shared" si="0"/>
        <v>12.7</v>
      </c>
      <c r="G8" s="2" t="s">
        <v>24</v>
      </c>
      <c r="H8" s="1" t="s">
        <v>30</v>
      </c>
      <c r="I8" s="1" t="s">
        <v>0</v>
      </c>
    </row>
    <row r="9" spans="1:9" ht="30">
      <c r="A9" s="1" t="s">
        <v>29</v>
      </c>
      <c r="B9" s="1" t="s">
        <v>44</v>
      </c>
      <c r="C9" s="27">
        <f>'X axis'!C6+'Y axis'!C6+'Z axis'!C5</f>
        <v>41.833333333333336</v>
      </c>
      <c r="D9" s="9">
        <v>23.28</v>
      </c>
      <c r="E9" s="20">
        <f>C9*D9/24</f>
        <v>40.57833333333334</v>
      </c>
      <c r="F9" s="13">
        <f>D9*2</f>
        <v>46.56</v>
      </c>
      <c r="G9" s="2" t="s">
        <v>24</v>
      </c>
      <c r="H9" s="1" t="s">
        <v>28</v>
      </c>
      <c r="I9" s="1" t="s">
        <v>0</v>
      </c>
    </row>
    <row r="10" spans="1:9" ht="78">
      <c r="A10" s="1" t="s">
        <v>73</v>
      </c>
      <c r="B10" s="1" t="s">
        <v>71</v>
      </c>
      <c r="C10" s="27">
        <f>'X axis'!C7+'Y axis'!C7+'Z axis'!C6</f>
        <v>26.833333333333332</v>
      </c>
      <c r="D10" s="4">
        <v>24.8</v>
      </c>
      <c r="E10" s="20">
        <f>C10*D10/6</f>
        <v>110.91111111111111</v>
      </c>
      <c r="F10" s="13">
        <f>D10*5</f>
        <v>124</v>
      </c>
      <c r="G10" s="8" t="s">
        <v>74</v>
      </c>
      <c r="H10" s="1" t="s">
        <v>27</v>
      </c>
      <c r="I10" s="1" t="s">
        <v>0</v>
      </c>
    </row>
    <row r="11" spans="1:9" ht="30">
      <c r="A11" s="1" t="s">
        <v>25</v>
      </c>
      <c r="B11" s="12" t="s">
        <v>75</v>
      </c>
      <c r="C11" s="27">
        <f>'X axis'!C8+'Y axis'!C8+'Z axis'!C7</f>
        <v>32.333333333333336</v>
      </c>
      <c r="D11" s="14">
        <v>17.28</v>
      </c>
      <c r="E11" s="20">
        <f>D11*C11/6</f>
        <v>93.12</v>
      </c>
      <c r="F11" s="13">
        <f>D11*6</f>
        <v>103.68</v>
      </c>
      <c r="G11" s="2" t="s">
        <v>24</v>
      </c>
      <c r="H11" s="1" t="s">
        <v>23</v>
      </c>
      <c r="I11" s="1" t="s">
        <v>0</v>
      </c>
    </row>
    <row r="12" spans="1:9" ht="65.25">
      <c r="A12" s="1" t="s">
        <v>64</v>
      </c>
      <c r="B12" s="1" t="s">
        <v>63</v>
      </c>
      <c r="C12" s="27">
        <f>'X axis'!C9+'Y axis'!C9+'Z axis'!C8</f>
        <v>11.433333333333334</v>
      </c>
      <c r="D12" s="10">
        <v>1.94</v>
      </c>
      <c r="E12" s="20">
        <f>C12*D12/3</f>
        <v>7.393555555555555</v>
      </c>
      <c r="F12" s="13">
        <f>D12*4</f>
        <v>7.76</v>
      </c>
      <c r="G12" s="8" t="s">
        <v>62</v>
      </c>
      <c r="H12" s="1" t="s">
        <v>22</v>
      </c>
      <c r="I12" s="1" t="s">
        <v>0</v>
      </c>
    </row>
    <row r="13" spans="1:9" ht="60">
      <c r="A13" s="1" t="s">
        <v>50</v>
      </c>
      <c r="B13" s="1" t="s">
        <v>55</v>
      </c>
      <c r="C13" s="1">
        <f>'X axis'!C10+'Y axis'!C10+'Z axis'!C9</f>
        <v>112</v>
      </c>
      <c r="D13" s="10">
        <v>4.2</v>
      </c>
      <c r="E13" s="20">
        <f>C13*D13/100</f>
        <v>4.704000000000001</v>
      </c>
      <c r="F13" s="13">
        <f>D13*2</f>
        <v>8.4</v>
      </c>
      <c r="G13" s="1" t="s">
        <v>21</v>
      </c>
      <c r="H13" s="1" t="s">
        <v>20</v>
      </c>
      <c r="I13" s="1" t="s">
        <v>0</v>
      </c>
    </row>
    <row r="14" spans="1:9" ht="60">
      <c r="A14" s="1" t="s">
        <v>19</v>
      </c>
      <c r="B14" s="1" t="s">
        <v>61</v>
      </c>
      <c r="C14" s="1">
        <f>'X axis'!C11+'Y axis'!C11+'Z axis'!C10</f>
        <v>112</v>
      </c>
      <c r="D14" s="10">
        <v>3.23</v>
      </c>
      <c r="E14" s="20">
        <f>C14*D14/140</f>
        <v>2.584</v>
      </c>
      <c r="F14" s="13">
        <f>D14*2</f>
        <v>6.46</v>
      </c>
      <c r="G14" s="1" t="s">
        <v>18</v>
      </c>
      <c r="H14" s="1" t="s">
        <v>17</v>
      </c>
      <c r="I14" s="1" t="s">
        <v>0</v>
      </c>
    </row>
    <row r="15" spans="1:9" ht="60">
      <c r="A15" s="1" t="s">
        <v>16</v>
      </c>
      <c r="B15" s="1" t="s">
        <v>59</v>
      </c>
      <c r="C15" s="1">
        <f>'X axis'!C12+'Y axis'!C12+'Z axis'!C11</f>
        <v>4</v>
      </c>
      <c r="D15" s="4">
        <v>15.37</v>
      </c>
      <c r="E15" s="20">
        <f>C15*D15</f>
        <v>61.48</v>
      </c>
      <c r="F15" s="13">
        <f>D15*4</f>
        <v>61.48</v>
      </c>
      <c r="G15" s="2" t="s">
        <v>15</v>
      </c>
      <c r="H15" s="1" t="s">
        <v>14</v>
      </c>
      <c r="I15" s="1" t="s">
        <v>0</v>
      </c>
    </row>
    <row r="16" spans="1:9" ht="60.75" customHeight="1">
      <c r="A16" s="1" t="s">
        <v>8</v>
      </c>
      <c r="B16" s="1" t="s">
        <v>59</v>
      </c>
      <c r="C16" s="1">
        <f>'X axis'!C13+'Y axis'!C13+'Z axis'!C12</f>
        <v>4</v>
      </c>
      <c r="D16" s="4">
        <v>1.34</v>
      </c>
      <c r="E16" s="20">
        <f>C16*D16</f>
        <v>5.36</v>
      </c>
      <c r="F16" s="13">
        <f>D16*4</f>
        <v>5.36</v>
      </c>
      <c r="G16" s="2" t="s">
        <v>7</v>
      </c>
      <c r="H16" s="1" t="s">
        <v>9</v>
      </c>
      <c r="I16" s="1" t="s">
        <v>0</v>
      </c>
    </row>
    <row r="17" spans="1:9" ht="60">
      <c r="A17" s="1" t="s">
        <v>13</v>
      </c>
      <c r="B17" s="1" t="s">
        <v>60</v>
      </c>
      <c r="C17" s="1">
        <f>'X axis'!C14+'Y axis'!C14+'Z axis'!C13</f>
        <v>4</v>
      </c>
      <c r="D17" s="10">
        <v>5.44</v>
      </c>
      <c r="E17" s="20">
        <f aca="true" t="shared" si="1" ref="E17:E22">C17*D17/100</f>
        <v>0.21760000000000002</v>
      </c>
      <c r="F17" s="13">
        <f>D17</f>
        <v>5.44</v>
      </c>
      <c r="G17" s="1" t="s">
        <v>12</v>
      </c>
      <c r="H17" t="s">
        <v>11</v>
      </c>
      <c r="I17" s="6" t="s">
        <v>0</v>
      </c>
    </row>
    <row r="18" spans="1:9" ht="65.25">
      <c r="A18" s="1" t="s">
        <v>105</v>
      </c>
      <c r="B18" s="1" t="s">
        <v>102</v>
      </c>
      <c r="C18" s="1">
        <f>'X axis'!C15+'Y axis'!C15+'Z axis'!C14</f>
        <v>8</v>
      </c>
      <c r="D18" s="4">
        <v>8.45</v>
      </c>
      <c r="E18" s="20">
        <f t="shared" si="1"/>
        <v>0.6759999999999999</v>
      </c>
      <c r="F18" s="13">
        <f t="shared" si="0"/>
        <v>8.45</v>
      </c>
      <c r="G18" s="8" t="s">
        <v>101</v>
      </c>
      <c r="H18" s="1" t="s">
        <v>77</v>
      </c>
      <c r="I18" s="1" t="s">
        <v>0</v>
      </c>
    </row>
    <row r="19" spans="1:9" ht="65.25">
      <c r="A19" s="1" t="s">
        <v>107</v>
      </c>
      <c r="B19" s="1" t="s">
        <v>55</v>
      </c>
      <c r="C19" s="1">
        <f>'X axis'!C16+'Y axis'!C16+'Z axis'!C15</f>
        <v>48</v>
      </c>
      <c r="D19" s="4">
        <v>6.58</v>
      </c>
      <c r="E19" s="20">
        <f t="shared" si="1"/>
        <v>3.1584000000000003</v>
      </c>
      <c r="F19" s="13">
        <f t="shared" si="0"/>
        <v>6.58</v>
      </c>
      <c r="G19" s="8" t="s">
        <v>106</v>
      </c>
      <c r="H19" s="1" t="s">
        <v>110</v>
      </c>
      <c r="I19" s="1" t="s">
        <v>0</v>
      </c>
    </row>
    <row r="20" spans="1:9" ht="73.5" customHeight="1">
      <c r="A20" s="11" t="s">
        <v>100</v>
      </c>
      <c r="B20" s="1" t="s">
        <v>55</v>
      </c>
      <c r="C20" s="1">
        <f>'X axis'!C17+'Y axis'!C17+'Z axis'!C16</f>
        <v>24</v>
      </c>
      <c r="D20" s="10">
        <v>5.11</v>
      </c>
      <c r="E20" s="20">
        <f t="shared" si="1"/>
        <v>1.2264000000000002</v>
      </c>
      <c r="F20" s="13">
        <f t="shared" si="0"/>
        <v>5.11</v>
      </c>
      <c r="G20" s="18" t="s">
        <v>99</v>
      </c>
      <c r="H20" s="28" t="s">
        <v>111</v>
      </c>
      <c r="I20" s="1" t="s">
        <v>0</v>
      </c>
    </row>
    <row r="21" spans="1:9" ht="51" customHeight="1">
      <c r="A21" s="11" t="s">
        <v>103</v>
      </c>
      <c r="B21" s="11" t="s">
        <v>78</v>
      </c>
      <c r="C21" s="1">
        <f>'X axis'!C18+'Y axis'!C18+'Z axis'!C17</f>
        <v>80</v>
      </c>
      <c r="D21" s="10">
        <v>1.55</v>
      </c>
      <c r="E21" s="20">
        <f t="shared" si="1"/>
        <v>1.24</v>
      </c>
      <c r="F21" s="13">
        <f t="shared" si="0"/>
        <v>1.55</v>
      </c>
      <c r="G21" s="16" t="s">
        <v>104</v>
      </c>
      <c r="H21" s="1" t="s">
        <v>112</v>
      </c>
      <c r="I21" s="1" t="s">
        <v>0</v>
      </c>
    </row>
    <row r="22" spans="1:9" ht="52.5">
      <c r="A22" s="1" t="s">
        <v>98</v>
      </c>
      <c r="B22" s="1" t="s">
        <v>60</v>
      </c>
      <c r="C22" s="1">
        <f>'X axis'!C19+'Y axis'!C19+'Z axis'!C18</f>
        <v>32</v>
      </c>
      <c r="D22" s="10">
        <v>3.83</v>
      </c>
      <c r="E22" s="20">
        <f t="shared" si="1"/>
        <v>1.2256</v>
      </c>
      <c r="F22" s="13">
        <f t="shared" si="0"/>
        <v>3.83</v>
      </c>
      <c r="G22" s="8" t="s">
        <v>97</v>
      </c>
      <c r="H22" s="1" t="s">
        <v>10</v>
      </c>
      <c r="I22" s="1" t="s">
        <v>0</v>
      </c>
    </row>
    <row r="23" spans="1:9" ht="52.5">
      <c r="A23" s="1" t="s">
        <v>52</v>
      </c>
      <c r="B23" s="1" t="s">
        <v>54</v>
      </c>
      <c r="C23" s="1">
        <f>'X axis'!C20+'Y axis'!C20+'Z axis'!C19</f>
        <v>4</v>
      </c>
      <c r="D23" s="4">
        <v>10</v>
      </c>
      <c r="E23" s="20">
        <f>C23*D23/6</f>
        <v>6.666666666666667</v>
      </c>
      <c r="F23" s="13">
        <f t="shared" si="0"/>
        <v>10</v>
      </c>
      <c r="G23" s="8" t="s">
        <v>4</v>
      </c>
      <c r="H23" s="3" t="s">
        <v>53</v>
      </c>
      <c r="I23" s="1" t="s">
        <v>0</v>
      </c>
    </row>
    <row r="24" spans="1:9" ht="45">
      <c r="A24" s="11" t="s">
        <v>86</v>
      </c>
      <c r="B24" s="23" t="s">
        <v>56</v>
      </c>
      <c r="C24" s="23">
        <v>1</v>
      </c>
      <c r="D24" s="10">
        <v>5.62</v>
      </c>
      <c r="E24" s="21">
        <f aca="true" t="shared" si="2" ref="E24:E29">C24*D24</f>
        <v>5.62</v>
      </c>
      <c r="F24" s="13">
        <f t="shared" si="0"/>
        <v>5.62</v>
      </c>
      <c r="G24" s="16" t="s">
        <v>89</v>
      </c>
      <c r="H24" s="24" t="s">
        <v>51</v>
      </c>
      <c r="I24" s="1" t="s">
        <v>0</v>
      </c>
    </row>
    <row r="25" spans="1:9" ht="60">
      <c r="A25" s="11" t="s">
        <v>92</v>
      </c>
      <c r="B25" s="1" t="s">
        <v>56</v>
      </c>
      <c r="C25" s="1">
        <v>1</v>
      </c>
      <c r="D25" s="10">
        <v>5.26</v>
      </c>
      <c r="E25" s="21">
        <f t="shared" si="2"/>
        <v>5.26</v>
      </c>
      <c r="F25" s="13">
        <f t="shared" si="0"/>
        <v>5.26</v>
      </c>
      <c r="G25" s="18" t="s">
        <v>90</v>
      </c>
      <c r="H25" s="1" t="s">
        <v>91</v>
      </c>
      <c r="I25" s="1" t="s">
        <v>0</v>
      </c>
    </row>
    <row r="26" spans="1:9" ht="52.5">
      <c r="A26" s="1" t="s">
        <v>3</v>
      </c>
      <c r="B26" s="1" t="s">
        <v>56</v>
      </c>
      <c r="C26" s="1">
        <v>1</v>
      </c>
      <c r="D26" s="4">
        <v>1.74</v>
      </c>
      <c r="E26" s="20">
        <f t="shared" si="2"/>
        <v>1.74</v>
      </c>
      <c r="F26" s="13">
        <f t="shared" si="0"/>
        <v>1.74</v>
      </c>
      <c r="G26" s="2" t="s">
        <v>2</v>
      </c>
      <c r="H26" s="1" t="s">
        <v>1</v>
      </c>
      <c r="I26" s="1" t="s">
        <v>0</v>
      </c>
    </row>
    <row r="27" spans="1:9" ht="30">
      <c r="A27" s="11" t="s">
        <v>85</v>
      </c>
      <c r="B27" s="23" t="s">
        <v>56</v>
      </c>
      <c r="C27" s="23">
        <v>1</v>
      </c>
      <c r="D27" s="10">
        <v>4.46</v>
      </c>
      <c r="E27" s="20">
        <f t="shared" si="2"/>
        <v>4.46</v>
      </c>
      <c r="F27" s="13">
        <f t="shared" si="0"/>
        <v>4.46</v>
      </c>
      <c r="G27" s="17" t="s">
        <v>84</v>
      </c>
      <c r="H27" s="25" t="s">
        <v>87</v>
      </c>
      <c r="I27" s="23" t="s">
        <v>0</v>
      </c>
    </row>
    <row r="28" spans="1:9" ht="105">
      <c r="A28" s="11" t="s">
        <v>94</v>
      </c>
      <c r="B28" s="23" t="s">
        <v>95</v>
      </c>
      <c r="C28" s="23">
        <v>1</v>
      </c>
      <c r="D28" s="10">
        <v>1.52</v>
      </c>
      <c r="E28" s="20">
        <f t="shared" si="2"/>
        <v>1.52</v>
      </c>
      <c r="F28" s="13">
        <f t="shared" si="0"/>
        <v>1.52</v>
      </c>
      <c r="G28" s="17" t="s">
        <v>93</v>
      </c>
      <c r="H28" s="25" t="s">
        <v>96</v>
      </c>
      <c r="I28" s="23" t="s">
        <v>0</v>
      </c>
    </row>
    <row r="29" spans="1:9" ht="105">
      <c r="A29" s="11" t="s">
        <v>114</v>
      </c>
      <c r="B29" s="11" t="s">
        <v>55</v>
      </c>
      <c r="C29" s="23">
        <v>1</v>
      </c>
      <c r="D29" s="10">
        <v>1.94</v>
      </c>
      <c r="E29" s="21">
        <f t="shared" si="2"/>
        <v>1.94</v>
      </c>
      <c r="F29" s="13">
        <f t="shared" si="0"/>
        <v>1.94</v>
      </c>
      <c r="G29" t="s">
        <v>113</v>
      </c>
      <c r="H29" s="25" t="s">
        <v>115</v>
      </c>
      <c r="I29" s="23" t="s">
        <v>0</v>
      </c>
    </row>
    <row r="30" spans="1:5" ht="15">
      <c r="A30" t="s">
        <v>118</v>
      </c>
      <c r="B30" s="21">
        <f>SUM(E2:E29)</f>
        <v>1960.1873611111114</v>
      </c>
      <c r="E30" s="20"/>
    </row>
    <row r="31" spans="1:5" ht="15">
      <c r="A31" s="30" t="s">
        <v>117</v>
      </c>
      <c r="B31" s="13">
        <f>SUM(F2:F29)</f>
        <v>2034.74</v>
      </c>
      <c r="E31" s="20"/>
    </row>
    <row r="32" ht="15">
      <c r="E32" s="20"/>
    </row>
    <row r="33" ht="15">
      <c r="E33" s="20"/>
    </row>
    <row r="34" ht="15">
      <c r="E34" s="20"/>
    </row>
    <row r="35" ht="15">
      <c r="E35" s="20"/>
    </row>
    <row r="36" ht="15">
      <c r="E36" s="20"/>
    </row>
    <row r="37" ht="15">
      <c r="E37" s="20"/>
    </row>
    <row r="38" ht="15">
      <c r="E38" s="20"/>
    </row>
    <row r="39" ht="15">
      <c r="E39" s="20"/>
    </row>
    <row r="40" ht="15">
      <c r="E40" s="20"/>
    </row>
    <row r="41" ht="15">
      <c r="E41" s="20"/>
    </row>
    <row r="42" ht="15">
      <c r="E42" s="20"/>
    </row>
    <row r="43" ht="15">
      <c r="E43" s="20"/>
    </row>
    <row r="44" ht="15">
      <c r="E44" s="20"/>
    </row>
    <row r="45" ht="15">
      <c r="E45" s="20"/>
    </row>
    <row r="46" ht="15">
      <c r="E46" s="20"/>
    </row>
    <row r="47" ht="15">
      <c r="E47" s="20"/>
    </row>
    <row r="48" ht="15">
      <c r="E48" s="20"/>
    </row>
    <row r="49" ht="15">
      <c r="E49" s="20"/>
    </row>
    <row r="50" ht="15">
      <c r="E50" s="20"/>
    </row>
    <row r="51" ht="15">
      <c r="E51" s="20"/>
    </row>
    <row r="52" ht="15">
      <c r="E52" s="20"/>
    </row>
    <row r="53" ht="15">
      <c r="E53" s="20"/>
    </row>
    <row r="54" ht="15">
      <c r="E54" s="20"/>
    </row>
    <row r="55" ht="15">
      <c r="E55" s="20"/>
    </row>
    <row r="56" ht="15">
      <c r="E56" s="20"/>
    </row>
    <row r="57" ht="15">
      <c r="E57" s="20"/>
    </row>
    <row r="58" ht="15">
      <c r="E58" s="20"/>
    </row>
    <row r="59" ht="15">
      <c r="E59" s="20"/>
    </row>
    <row r="60" ht="15">
      <c r="E60" s="20"/>
    </row>
    <row r="61" ht="15">
      <c r="E61" s="20"/>
    </row>
    <row r="62" ht="15">
      <c r="E62" s="20"/>
    </row>
    <row r="63" ht="15">
      <c r="E63" s="20"/>
    </row>
    <row r="64" ht="15">
      <c r="E64" s="20"/>
    </row>
    <row r="65" ht="15">
      <c r="E65" s="20"/>
    </row>
    <row r="66" ht="15">
      <c r="E66" s="20"/>
    </row>
    <row r="67" ht="15">
      <c r="E67" s="20"/>
    </row>
    <row r="68" ht="15">
      <c r="E68" s="20"/>
    </row>
    <row r="69" ht="15">
      <c r="E69" s="20"/>
    </row>
    <row r="70" ht="15">
      <c r="E70" s="20"/>
    </row>
    <row r="71" ht="15">
      <c r="E71" s="20"/>
    </row>
    <row r="72" ht="15">
      <c r="E72" s="20"/>
    </row>
    <row r="73" ht="15">
      <c r="E73" s="20"/>
    </row>
    <row r="74" ht="15">
      <c r="E74" s="20"/>
    </row>
    <row r="75" ht="15">
      <c r="E75" s="20"/>
    </row>
    <row r="76" ht="15">
      <c r="E76" s="20"/>
    </row>
    <row r="77" ht="15">
      <c r="E77" s="20"/>
    </row>
    <row r="78" ht="15">
      <c r="E78" s="20"/>
    </row>
    <row r="79" ht="15">
      <c r="E79" s="20"/>
    </row>
    <row r="80" ht="15">
      <c r="E80" s="20"/>
    </row>
    <row r="81" ht="15">
      <c r="E81" s="20"/>
    </row>
    <row r="82" ht="15">
      <c r="E82" s="20"/>
    </row>
    <row r="83" ht="15">
      <c r="E83" s="20"/>
    </row>
    <row r="84" ht="15">
      <c r="E84" s="20"/>
    </row>
    <row r="85" ht="15">
      <c r="E85" s="20"/>
    </row>
    <row r="86" ht="15">
      <c r="E86" s="20"/>
    </row>
    <row r="87" ht="15">
      <c r="E87" s="20"/>
    </row>
    <row r="88" ht="15">
      <c r="E88" s="20"/>
    </row>
    <row r="89" ht="15">
      <c r="E89" s="20"/>
    </row>
    <row r="90" ht="15">
      <c r="E90" s="20"/>
    </row>
    <row r="91" ht="15">
      <c r="E91" s="20"/>
    </row>
    <row r="92" ht="15">
      <c r="E92" s="20"/>
    </row>
    <row r="93" ht="15">
      <c r="E93" s="20"/>
    </row>
    <row r="94" ht="15">
      <c r="E94" s="20"/>
    </row>
    <row r="95" ht="15">
      <c r="E95" s="20"/>
    </row>
    <row r="96" ht="15">
      <c r="E96" s="20"/>
    </row>
    <row r="97" ht="15">
      <c r="E97" s="20"/>
    </row>
    <row r="98" ht="15">
      <c r="E98" s="20"/>
    </row>
    <row r="99" ht="15">
      <c r="E99" s="20"/>
    </row>
    <row r="100" ht="15">
      <c r="E100" s="20"/>
    </row>
    <row r="101" ht="15">
      <c r="E101" s="20"/>
    </row>
    <row r="102" ht="15">
      <c r="E102" s="20"/>
    </row>
    <row r="103" ht="15">
      <c r="E103" s="20"/>
    </row>
    <row r="104" ht="15">
      <c r="E104" s="20"/>
    </row>
    <row r="105" ht="15">
      <c r="E105" s="20"/>
    </row>
  </sheetData>
  <hyperlinks>
    <hyperlink ref="G2" r:id="rId1" tooltip="http://www.linuxcnc.org/" display="http://www.linuxcnc.org/"/>
    <hyperlink ref="G3" r:id="rId2" tooltip="http://www.xylotex.com/" display="http://www.xylotex.com/"/>
    <hyperlink ref="G6" r:id="rId3" tooltip="http://www.vxb.com/page/bearings/CTGY/V-Groove-Bearings" display="http://www.vxb.com/page/bearings/CTGY/V-Groove-Bearings"/>
    <hyperlink ref="G8" r:id="rId4" tooltip="http://www.metalsdepot.com/" display="http://www.metalsdepot.com/"/>
    <hyperlink ref="G9" r:id="rId5" tooltip="http://www.metalsdepot.com/" display="http://www.metalsdepot.com/"/>
    <hyperlink ref="G10" r:id="rId6" tooltip="http://www.stdsteel.com/" display="http://www.stdsteel.com/"/>
    <hyperlink ref="G11" r:id="rId7" tooltip="http://www.metalsdepot.com/" display="http://www.metalsdepot.com/"/>
    <hyperlink ref="G12" r:id="rId8" tooltip="http://www.mcmaster.com/" display="http://www.mcmaster.com/"/>
    <hyperlink ref="G15" r:id="rId9" tooltip="http://www.mcmaster.com/" display="http://www.mcmaster.com/"/>
    <hyperlink ref="G22" r:id="rId10" tooltip="http://www.mcmaster.com/" display="http://www.mcmaster.com/"/>
    <hyperlink ref="G16" r:id="rId11" tooltip="http://www.mcmaster.com/" display="http://www.mcmaster.com/"/>
    <hyperlink ref="G18" r:id="rId12" tooltip="http://www.mcmaster.com/" display="http://www.mcmaster.com/"/>
    <hyperlink ref="G19" r:id="rId13" tooltip="http://www.mcmaster.com/" display="http://www.mcmaster.com/"/>
    <hyperlink ref="G7" r:id="rId14" tooltip="http://www.mcmaster.com/" display="http://www.mcmaster.com/"/>
    <hyperlink ref="G23" r:id="rId15" tooltip="http://www.mcmaster.com/" display="http://www.mcmaster.com/"/>
    <hyperlink ref="G26" r:id="rId16" tooltip="http://www.mcmaster.com/" display="http://www.mcmaster.com/"/>
    <hyperlink ref="G20" r:id="rId17" display="http://www.mcmaster.com/itm/find.ASP?tab=find&amp;context=psrchDtlLink&amp;fasttrack=False&amp;searchstring=90272A546"/>
    <hyperlink ref="G4" r:id="rId18" display="Everlast"/>
    <hyperlink ref="G27" r:id="rId19" display="http://www.mcmaster.com/itm/find.ASP?tab=find&amp;context=psrchDtlLink&amp;fasttrack=False&amp;searchstring=2931A34"/>
    <hyperlink ref="G25" r:id="rId20" display="http://www.mcmaster.com/itm/find.ASP?tab=find&amp;context=psrchDtlLink&amp;fasttrack=False&amp;searchstring=8321A68"/>
    <hyperlink ref="G28" r:id="rId21" display="http://www.mcmaster.com/itm/find.ASP?tab=find&amp;context=psrchDtlLink&amp;fasttrack=False&amp;searchstring=30585A29"/>
  </hyperlinks>
  <printOptions/>
  <pageMargins left="0.75" right="0.75" top="1" bottom="1" header="0.5" footer="0.5"/>
  <pageSetup horizontalDpi="600" verticalDpi="600" orientation="portrait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0"/>
  <sheetViews>
    <sheetView workbookViewId="0" topLeftCell="A10">
      <selection activeCell="B18" sqref="B18"/>
    </sheetView>
  </sheetViews>
  <sheetFormatPr defaultColWidth="9.140625" defaultRowHeight="12.75"/>
  <cols>
    <col min="1" max="1" width="69.140625" style="0" customWidth="1"/>
    <col min="2" max="2" width="17.28125" style="0" customWidth="1"/>
    <col min="3" max="3" width="11.57421875" style="0" bestFit="1" customWidth="1"/>
    <col min="5" max="5" width="39.57421875" style="0" customWidth="1"/>
    <col min="6" max="6" width="51.140625" style="0" customWidth="1"/>
  </cols>
  <sheetData>
    <row r="1" spans="1:7" ht="30">
      <c r="A1" s="7" t="s">
        <v>42</v>
      </c>
      <c r="B1" s="7" t="s">
        <v>49</v>
      </c>
      <c r="C1" s="7" t="s">
        <v>46</v>
      </c>
      <c r="D1" s="7" t="s">
        <v>48</v>
      </c>
      <c r="E1" s="7" t="s">
        <v>41</v>
      </c>
      <c r="F1" s="7" t="s">
        <v>40</v>
      </c>
      <c r="G1" s="7" t="s">
        <v>39</v>
      </c>
    </row>
    <row r="2" spans="1:7" ht="15">
      <c r="A2" s="1" t="str">
        <f>BoM!A5</f>
        <v>Bearing R6-2RS 3/8"x7/8"x9/32" Sealed</v>
      </c>
      <c r="B2" s="1" t="str">
        <f>BoM!B5</f>
        <v>10 pack</v>
      </c>
      <c r="C2" s="1">
        <v>4</v>
      </c>
      <c r="D2" s="4">
        <f>BoM!D5</f>
        <v>14.95</v>
      </c>
      <c r="E2" s="2" t="str">
        <f>BoM!G5</f>
        <v>VXB Part Number: Kit711</v>
      </c>
      <c r="F2" s="3" t="str">
        <f>BoM!H5</f>
        <v>For preventing the carrage from jumping the track</v>
      </c>
      <c r="G2" s="1" t="str">
        <f>BoM!I5</f>
        <v>no</v>
      </c>
    </row>
    <row r="3" spans="1:7" ht="30">
      <c r="A3" s="1" t="str">
        <f>BoM!A6</f>
        <v>V-Groove Bearings 3/8 inch</v>
      </c>
      <c r="B3" s="1" t="str">
        <f>BoM!B6</f>
        <v>single pack</v>
      </c>
      <c r="C3" s="1">
        <v>4</v>
      </c>
      <c r="D3" s="2">
        <f>BoM!D6</f>
        <v>9.95</v>
      </c>
      <c r="E3" s="1" t="str">
        <f>BoM!G6</f>
        <v>VXB V-Groove bearings Part number: Kit8407</v>
      </c>
      <c r="F3" t="str">
        <f>BoM!H6</f>
        <v>To provide low friction linear motion</v>
      </c>
      <c r="G3" t="str">
        <f>BoM!I6</f>
        <v>no</v>
      </c>
    </row>
    <row r="4" spans="1:7" ht="15">
      <c r="A4" s="1" t="str">
        <f>BoM!A7</f>
        <v>3/8 inch Hard Fiber Washers</v>
      </c>
      <c r="B4" s="1" t="str">
        <f>BoM!B7</f>
        <v>Pack of 100</v>
      </c>
      <c r="C4" s="1">
        <v>16</v>
      </c>
      <c r="D4" s="2">
        <f>BoM!D7</f>
        <v>2.5</v>
      </c>
      <c r="E4" s="1" t="str">
        <f>BoM!G7</f>
        <v>McMaster Part Number: 95601A330</v>
      </c>
      <c r="F4" t="str">
        <f>BoM!H7</f>
        <v>Holding bearings</v>
      </c>
      <c r="G4" t="str">
        <f>BoM!I7</f>
        <v>no</v>
      </c>
    </row>
    <row r="5" spans="1:7" ht="15">
      <c r="A5" s="1" t="str">
        <f>BoM!A8</f>
        <v>Hot rolled steel 3"x1/8" plate</v>
      </c>
      <c r="B5" s="1" t="str">
        <f>BoM!B8</f>
        <v>10.0 Ft.</v>
      </c>
      <c r="C5" s="27">
        <f>12*2/12+10/12</f>
        <v>2.8333333333333335</v>
      </c>
      <c r="D5" s="2">
        <f>BoM!D8</f>
        <v>12.7</v>
      </c>
      <c r="E5" s="1" t="str">
        <f>BoM!G8</f>
        <v>Metalsdepot</v>
      </c>
      <c r="F5" t="str">
        <f>BoM!H8</f>
        <v>To provide material for motor mounts</v>
      </c>
      <c r="G5" t="str">
        <f>BoM!I8</f>
        <v>no</v>
      </c>
    </row>
    <row r="6" spans="1:7" ht="15">
      <c r="A6" s="1" t="str">
        <f>BoM!A9</f>
        <v>Hot rolled steel 1"x1" square tubes 16 gauge</v>
      </c>
      <c r="B6" s="1" t="str">
        <f>BoM!B9</f>
        <v>24ft for $23.28</v>
      </c>
      <c r="C6" s="27">
        <f>(12*4+66*2+120*2)/12</f>
        <v>35</v>
      </c>
      <c r="D6" s="2">
        <f>BoM!D9</f>
        <v>23.28</v>
      </c>
      <c r="E6" s="1" t="str">
        <f>BoM!G9</f>
        <v>Metalsdepot</v>
      </c>
      <c r="F6" t="str">
        <f>BoM!H9</f>
        <v>To provide structural support</v>
      </c>
      <c r="G6" t="str">
        <f>BoM!I9</f>
        <v>no</v>
      </c>
    </row>
    <row r="7" spans="1:7" ht="30">
      <c r="A7" s="1" t="str">
        <f>BoM!A10</f>
        <v>Gear Rack  (1/2” sq. x 72” 20 DP 20 Deg)</v>
      </c>
      <c r="B7" s="1" t="str">
        <f>BoM!B10</f>
        <v>6 feet per rack</v>
      </c>
      <c r="C7" s="27">
        <v>20</v>
      </c>
      <c r="D7" s="2">
        <f>BoM!D10</f>
        <v>24.8</v>
      </c>
      <c r="E7" s="1" t="str">
        <f>BoM!G10</f>
        <v>Standard Steel Specialty Part Number: 200011</v>
      </c>
      <c r="F7" t="str">
        <f>BoM!H10</f>
        <v>rack for gear to ride on</v>
      </c>
      <c r="G7" t="str">
        <f>BoM!I10</f>
        <v>no</v>
      </c>
    </row>
    <row r="8" spans="1:7" ht="15">
      <c r="A8" s="1" t="str">
        <f>BoM!A11</f>
        <v>3 x 1/8 inch cold rolled Plate</v>
      </c>
      <c r="B8" s="1" t="str">
        <f>BoM!B11</f>
        <v>6.0 Ft.</v>
      </c>
      <c r="C8" s="27">
        <v>20</v>
      </c>
      <c r="D8" s="2">
        <f>BoM!D11</f>
        <v>17.28</v>
      </c>
      <c r="E8" s="1" t="str">
        <f>BoM!G11</f>
        <v>Metalsdepot</v>
      </c>
      <c r="F8" t="str">
        <f>BoM!H11</f>
        <v>To provide material to make rails</v>
      </c>
      <c r="G8" t="str">
        <f>BoM!I11</f>
        <v>no</v>
      </c>
    </row>
    <row r="9" spans="1:7" ht="30">
      <c r="A9" s="1" t="str">
        <f>BoM!A12</f>
        <v>3/8 inch threaded rod, Overall Length
36"</v>
      </c>
      <c r="B9" s="1" t="str">
        <f>BoM!B12</f>
        <v> Each</v>
      </c>
      <c r="C9" s="27">
        <f>(7.3*4+3.5*8)/12</f>
        <v>4.766666666666667</v>
      </c>
      <c r="D9" s="5">
        <f>BoM!D12</f>
        <v>1.94</v>
      </c>
      <c r="E9" s="1" t="str">
        <f>BoM!G12</f>
        <v>McMaster Part Number:  98837A031</v>
      </c>
      <c r="F9" t="str">
        <f>BoM!H12</f>
        <v>for connecting the top and bottom carage</v>
      </c>
      <c r="G9" t="str">
        <f>BoM!I12</f>
        <v>no</v>
      </c>
    </row>
    <row r="10" spans="1:7" ht="15">
      <c r="A10" s="1" t="str">
        <f>BoM!A13</f>
        <v>3/8 inch nuts</v>
      </c>
      <c r="B10" s="1" t="str">
        <f>BoM!B13</f>
        <v>Pack of 100</v>
      </c>
      <c r="C10" s="15">
        <f>24*2</f>
        <v>48</v>
      </c>
      <c r="D10" s="1">
        <f>BoM!D13</f>
        <v>4.2</v>
      </c>
      <c r="E10" s="1" t="str">
        <f>BoM!G13</f>
        <v>Part Number: 90473A031</v>
      </c>
      <c r="F10" t="str">
        <f>BoM!H13</f>
        <v>For locking threaded rod in place</v>
      </c>
      <c r="G10" t="str">
        <f>BoM!I13</f>
        <v>no</v>
      </c>
    </row>
    <row r="11" spans="1:7" ht="15">
      <c r="A11" s="1" t="str">
        <f>BoM!A14</f>
        <v>3/8 inch washers</v>
      </c>
      <c r="B11" s="1" t="str">
        <f>BoM!B14</f>
        <v>Pack of 140</v>
      </c>
      <c r="C11" s="1">
        <v>48</v>
      </c>
      <c r="D11" s="2">
        <f>BoM!D14</f>
        <v>3.23</v>
      </c>
      <c r="E11" s="1" t="str">
        <f>BoM!G14</f>
        <v>Part Number: 90126A031</v>
      </c>
      <c r="F11" t="str">
        <f>BoM!H14</f>
        <v>For locking nuts and for spacers</v>
      </c>
      <c r="G11" t="str">
        <f>BoM!I14</f>
        <v>no</v>
      </c>
    </row>
    <row r="12" spans="1:7" ht="12.75">
      <c r="A12" t="str">
        <f>BoM!A15</f>
        <v>Steel 20 Deg Pressure Angle Spur Gear 20 Pitch, 20 Teeth, 1" Pitch Dia, 1/2" Bore</v>
      </c>
      <c r="B12" t="str">
        <f>BoM!B15</f>
        <v>Each</v>
      </c>
      <c r="C12">
        <v>2</v>
      </c>
      <c r="D12">
        <f>BoM!D15</f>
        <v>15.37</v>
      </c>
      <c r="E12" t="str">
        <f>BoM!G15</f>
        <v>McMaster Part Number: 5172T12</v>
      </c>
      <c r="F12" t="str">
        <f>BoM!H15</f>
        <v>Attaches to stepper motors and interfaces with gear rack</v>
      </c>
      <c r="G12" t="str">
        <f>BoM!I15</f>
        <v>no</v>
      </c>
    </row>
    <row r="13" spans="1:7" ht="12.75">
      <c r="A13" t="str">
        <f>BoM!A16</f>
        <v>sleeve bearing</v>
      </c>
      <c r="B13" t="str">
        <f>BoM!B16</f>
        <v>Each</v>
      </c>
      <c r="C13">
        <v>2</v>
      </c>
      <c r="D13">
        <f>BoM!D16</f>
        <v>1.34</v>
      </c>
      <c r="E13" t="str">
        <f>BoM!G16</f>
        <v>McMaster Part Number: 6391K143</v>
      </c>
      <c r="F13" t="str">
        <f>BoM!H16</f>
        <v>to connect between the stepper motor and the gear, will also add a bit of adjustable length</v>
      </c>
      <c r="G13" t="str">
        <f>BoM!I16</f>
        <v>no</v>
      </c>
    </row>
    <row r="14" spans="1:7" ht="12.75">
      <c r="A14" t="str">
        <f>BoM!A17</f>
        <v>10-32 set screw 7/16"</v>
      </c>
      <c r="B14" t="str">
        <f>BoM!B17</f>
        <v>per Pack of 100</v>
      </c>
      <c r="C14">
        <v>2</v>
      </c>
      <c r="D14">
        <f>BoM!D17</f>
        <v>5.44</v>
      </c>
      <c r="E14" t="str">
        <f>BoM!G17</f>
        <v>Part Number: 92311A428</v>
      </c>
      <c r="F14" t="str">
        <f>BoM!H17</f>
        <v>Set screw for attaching spur gear, sleeve bearing to stepper shaft</v>
      </c>
      <c r="G14" t="str">
        <f>BoM!I17</f>
        <v>no</v>
      </c>
    </row>
    <row r="15" spans="1:7" ht="12.75">
      <c r="A15" t="str">
        <f>BoM!A18</f>
        <v>Zinc-Pltd Stl Pan Head Phillips Machine Screw 10-32 Thread, 1-3/4" Length
</v>
      </c>
      <c r="B15" t="str">
        <f>BoM!B18</f>
        <v> Pack of 100</v>
      </c>
      <c r="C15">
        <v>4</v>
      </c>
      <c r="D15">
        <f>BoM!D18</f>
        <v>8.45</v>
      </c>
      <c r="E15" t="str">
        <f>BoM!G18</f>
        <v>McMaster Part Number:  90272A837</v>
      </c>
      <c r="F15" t="str">
        <f>BoM!H18</f>
        <v>Connects the mount plate arms to the carrage</v>
      </c>
      <c r="G15" t="str">
        <f>BoM!I18</f>
        <v>no</v>
      </c>
    </row>
    <row r="16" spans="1:7" ht="12.75">
      <c r="A16" t="str">
        <f>BoM!A19</f>
        <v>Zinc-Pltd Stl Pan Head Phillips Machine Screw 10-32 Thread, 2-1/2" Length</v>
      </c>
      <c r="B16" t="str">
        <f>BoM!B19</f>
        <v>Pack of 100</v>
      </c>
      <c r="C16">
        <v>30</v>
      </c>
      <c r="D16">
        <f>BoM!D19</f>
        <v>6.58</v>
      </c>
      <c r="E16" t="str">
        <f>BoM!G19</f>
        <v>McMaster Part Number:  90272A840</v>
      </c>
      <c r="F16" t="str">
        <f>BoM!H19</f>
        <v>For connecting the rail, rack, spacer and c channel</v>
      </c>
      <c r="G16" t="str">
        <f>BoM!I19</f>
        <v>no</v>
      </c>
    </row>
    <row r="17" spans="1:249" ht="15">
      <c r="A17" s="11" t="str">
        <f>BoM!A20</f>
        <v>Zinc-Pltd Stl Pan Head Phillips Machine Screw 10-32 Thread, 3/4" Length</v>
      </c>
      <c r="B17" s="1" t="str">
        <f>BoM!B20</f>
        <v>Pack of 100</v>
      </c>
      <c r="C17" s="1">
        <v>12</v>
      </c>
      <c r="D17" s="11">
        <f>BoM!D20</f>
        <v>5.11</v>
      </c>
      <c r="E17" s="18" t="str">
        <f>BoM!G20</f>
        <v>McMaster Part Number:  90272A831</v>
      </c>
      <c r="F17" s="1" t="str">
        <f>BoM!H18</f>
        <v>Connects the mount plate arms to the carrage</v>
      </c>
      <c r="G17" s="1" t="str">
        <f>BoM!I20</f>
        <v>no</v>
      </c>
      <c r="H17" s="1"/>
      <c r="I17" s="1"/>
      <c r="J17" s="11"/>
      <c r="K17" s="1"/>
      <c r="L17" s="1"/>
      <c r="M17" s="11"/>
      <c r="N17" s="5"/>
      <c r="O17" s="18"/>
      <c r="P17" s="1"/>
      <c r="Q17" s="1"/>
      <c r="R17" s="11"/>
      <c r="S17" s="1"/>
      <c r="T17" s="1"/>
      <c r="U17" s="11"/>
      <c r="V17" s="5"/>
      <c r="W17" s="18"/>
      <c r="X17" s="1"/>
      <c r="Y17" s="1"/>
      <c r="Z17" s="11"/>
      <c r="AA17" s="1"/>
      <c r="AB17" s="1"/>
      <c r="AC17" s="11"/>
      <c r="AD17" s="5"/>
      <c r="AE17" s="18"/>
      <c r="AF17" s="1"/>
      <c r="AG17" s="1"/>
      <c r="AH17" s="11"/>
      <c r="AI17" s="1"/>
      <c r="AJ17" s="1"/>
      <c r="AK17" s="11"/>
      <c r="AL17" s="5"/>
      <c r="AM17" s="18"/>
      <c r="AN17" s="1"/>
      <c r="AO17" s="1"/>
      <c r="AP17" s="11"/>
      <c r="AQ17" s="1"/>
      <c r="AR17" s="1"/>
      <c r="AS17" s="11"/>
      <c r="AT17" s="5"/>
      <c r="AU17" s="18"/>
      <c r="AV17" s="1"/>
      <c r="AW17" s="1"/>
      <c r="AX17" s="11"/>
      <c r="AY17" s="1"/>
      <c r="AZ17" s="1"/>
      <c r="BA17" s="11"/>
      <c r="BB17" s="5"/>
      <c r="BC17" s="18"/>
      <c r="BD17" s="1"/>
      <c r="BE17" s="1"/>
      <c r="BF17" s="11"/>
      <c r="BG17" s="1"/>
      <c r="BH17" s="1"/>
      <c r="BI17" s="11"/>
      <c r="BJ17" s="5"/>
      <c r="BK17" s="18"/>
      <c r="BL17" s="1"/>
      <c r="BM17" s="1"/>
      <c r="BN17" s="11"/>
      <c r="BO17" s="1"/>
      <c r="BP17" s="1"/>
      <c r="BQ17" s="11"/>
      <c r="BR17" s="5"/>
      <c r="BS17" s="18"/>
      <c r="BT17" s="1"/>
      <c r="BU17" s="1"/>
      <c r="BV17" s="11"/>
      <c r="BW17" s="1"/>
      <c r="BX17" s="1"/>
      <c r="BY17" s="11"/>
      <c r="BZ17" s="5"/>
      <c r="CA17" s="18"/>
      <c r="CB17" s="1"/>
      <c r="CC17" s="1"/>
      <c r="CD17" s="11"/>
      <c r="CE17" s="1"/>
      <c r="CF17" s="1"/>
      <c r="CG17" s="11"/>
      <c r="CH17" s="5"/>
      <c r="CI17" s="18"/>
      <c r="CJ17" s="1"/>
      <c r="CK17" s="1"/>
      <c r="CL17" s="11"/>
      <c r="CM17" s="1"/>
      <c r="CN17" s="1"/>
      <c r="CO17" s="11"/>
      <c r="CP17" s="5"/>
      <c r="CQ17" s="18"/>
      <c r="CR17" s="1"/>
      <c r="CS17" s="1"/>
      <c r="CT17" s="11"/>
      <c r="CU17" s="1"/>
      <c r="CV17" s="1"/>
      <c r="CW17" s="11"/>
      <c r="CX17" s="5"/>
      <c r="CY17" s="18"/>
      <c r="CZ17" s="1"/>
      <c r="DA17" s="1"/>
      <c r="DB17" s="11"/>
      <c r="DC17" s="1"/>
      <c r="DD17" s="1"/>
      <c r="DE17" s="11"/>
      <c r="DF17" s="5"/>
      <c r="DG17" s="18"/>
      <c r="DH17" s="1"/>
      <c r="DI17" s="1"/>
      <c r="DJ17" s="11"/>
      <c r="DK17" s="1"/>
      <c r="DL17" s="1"/>
      <c r="DM17" s="11"/>
      <c r="DN17" s="5"/>
      <c r="DO17" s="18"/>
      <c r="DP17" s="1"/>
      <c r="DQ17" s="1"/>
      <c r="DR17" s="11"/>
      <c r="DS17" s="1"/>
      <c r="DT17" s="1"/>
      <c r="DU17" s="11"/>
      <c r="DV17" s="5"/>
      <c r="DW17" s="18"/>
      <c r="DX17" s="1"/>
      <c r="DY17" s="1"/>
      <c r="DZ17" s="11"/>
      <c r="EA17" s="1"/>
      <c r="EB17" s="1"/>
      <c r="EC17" s="11"/>
      <c r="ED17" s="5"/>
      <c r="EE17" s="18"/>
      <c r="EF17" s="1"/>
      <c r="EG17" s="1"/>
      <c r="EH17" s="11"/>
      <c r="EI17" s="1"/>
      <c r="EJ17" s="1"/>
      <c r="EK17" s="11"/>
      <c r="EL17" s="5"/>
      <c r="EM17" s="18"/>
      <c r="EN17" s="1"/>
      <c r="EO17" s="1"/>
      <c r="EP17" s="11"/>
      <c r="EQ17" s="1"/>
      <c r="ER17" s="1"/>
      <c r="ES17" s="11"/>
      <c r="ET17" s="5"/>
      <c r="EU17" s="18"/>
      <c r="EV17" s="1"/>
      <c r="EW17" s="1"/>
      <c r="EX17" s="11"/>
      <c r="EY17" s="1"/>
      <c r="EZ17" s="1"/>
      <c r="FA17" s="11"/>
      <c r="FB17" s="5"/>
      <c r="FC17" s="18"/>
      <c r="FD17" s="1"/>
      <c r="FE17" s="1"/>
      <c r="FF17" s="11"/>
      <c r="FG17" s="1"/>
      <c r="FH17" s="1"/>
      <c r="FI17" s="11"/>
      <c r="FJ17" s="5"/>
      <c r="FK17" s="18"/>
      <c r="FL17" s="1"/>
      <c r="FM17" s="1"/>
      <c r="FN17" s="11"/>
      <c r="FO17" s="1"/>
      <c r="FP17" s="1"/>
      <c r="FQ17" s="11"/>
      <c r="FR17" s="5"/>
      <c r="FS17" s="18"/>
      <c r="FT17" s="1"/>
      <c r="FU17" s="1"/>
      <c r="FV17" s="11"/>
      <c r="FW17" s="1"/>
      <c r="FX17" s="1"/>
      <c r="FY17" s="11"/>
      <c r="FZ17" s="5"/>
      <c r="GA17" s="18"/>
      <c r="GB17" s="1"/>
      <c r="GC17" s="1"/>
      <c r="GD17" s="11"/>
      <c r="GE17" s="1"/>
      <c r="GF17" s="1"/>
      <c r="GG17" s="11"/>
      <c r="GH17" s="5"/>
      <c r="GI17" s="18"/>
      <c r="GJ17" s="1"/>
      <c r="GK17" s="1"/>
      <c r="GL17" s="11"/>
      <c r="GM17" s="1"/>
      <c r="GN17" s="1"/>
      <c r="GO17" s="11"/>
      <c r="GP17" s="5"/>
      <c r="GQ17" s="18"/>
      <c r="GR17" s="1"/>
      <c r="GS17" s="1"/>
      <c r="GT17" s="11"/>
      <c r="GU17" s="1"/>
      <c r="GV17" s="1"/>
      <c r="GW17" s="11"/>
      <c r="GX17" s="5"/>
      <c r="GY17" s="18"/>
      <c r="GZ17" s="1"/>
      <c r="HA17" s="1"/>
      <c r="HB17" s="11"/>
      <c r="HC17" s="1"/>
      <c r="HD17" s="1"/>
      <c r="HE17" s="11"/>
      <c r="HF17" s="5"/>
      <c r="HG17" s="18"/>
      <c r="HH17" s="1"/>
      <c r="HI17" s="1"/>
      <c r="HJ17" s="11"/>
      <c r="HK17" s="1"/>
      <c r="HL17" s="1"/>
      <c r="HM17" s="11"/>
      <c r="HN17" s="5"/>
      <c r="HO17" s="18"/>
      <c r="HP17" s="1"/>
      <c r="HQ17" s="1"/>
      <c r="HR17" s="11"/>
      <c r="HS17" s="1"/>
      <c r="HT17" s="1"/>
      <c r="HU17" s="11"/>
      <c r="HV17" s="5"/>
      <c r="HW17" s="18"/>
      <c r="HX17" s="1"/>
      <c r="HY17" s="1"/>
      <c r="HZ17" s="11"/>
      <c r="IA17" s="1"/>
      <c r="IB17" s="1"/>
      <c r="IC17" s="11"/>
      <c r="ID17" s="5"/>
      <c r="IE17" s="18"/>
      <c r="IF17" s="1"/>
      <c r="IG17" s="1"/>
      <c r="IH17" s="11"/>
      <c r="II17" s="1"/>
      <c r="IJ17" s="1"/>
      <c r="IK17" s="11"/>
      <c r="IL17" s="5"/>
      <c r="IM17" s="18"/>
      <c r="IN17" s="1"/>
      <c r="IO17" s="1"/>
    </row>
    <row r="18" spans="1:249" ht="30">
      <c r="A18" s="11" t="str">
        <f>BoM!A21</f>
        <v>Zinc-Plated Steel Machine Screw Hex Nut 10-32 Thread Size, 3/8" Width, 1/8" Height</v>
      </c>
      <c r="B18" s="11" t="str">
        <f>BoM!B21</f>
        <v>Packs of 100</v>
      </c>
      <c r="C18" s="1">
        <f>SUM(C15:C17)</f>
        <v>46</v>
      </c>
      <c r="D18" s="11">
        <f>BoM!D21</f>
        <v>1.55</v>
      </c>
      <c r="E18" s="16" t="str">
        <f>BoM!G21</f>
        <v>McMaster Part Number: 90480A195</v>
      </c>
      <c r="F18" s="1" t="str">
        <f>BoM!H21</f>
        <v>For locking the mount plate swing tightness, tightening the rack and locking the stepper motor in place</v>
      </c>
      <c r="G18" s="1" t="str">
        <f>BoM!I21</f>
        <v>no</v>
      </c>
      <c r="H18" s="1"/>
      <c r="I18" s="1"/>
      <c r="J18" s="11"/>
      <c r="K18" s="11"/>
      <c r="L18" s="1"/>
      <c r="M18" s="11"/>
      <c r="N18" s="5"/>
      <c r="O18" s="16"/>
      <c r="P18" s="1"/>
      <c r="Q18" s="1"/>
      <c r="R18" s="11"/>
      <c r="S18" s="11"/>
      <c r="T18" s="1"/>
      <c r="U18" s="11"/>
      <c r="V18" s="5"/>
      <c r="W18" s="16"/>
      <c r="X18" s="1"/>
      <c r="Y18" s="1"/>
      <c r="Z18" s="11"/>
      <c r="AA18" s="11"/>
      <c r="AB18" s="1"/>
      <c r="AC18" s="11"/>
      <c r="AD18" s="5"/>
      <c r="AE18" s="16"/>
      <c r="AF18" s="1"/>
      <c r="AG18" s="1"/>
      <c r="AH18" s="11"/>
      <c r="AI18" s="11"/>
      <c r="AJ18" s="1"/>
      <c r="AK18" s="11"/>
      <c r="AL18" s="5"/>
      <c r="AM18" s="16"/>
      <c r="AN18" s="1"/>
      <c r="AO18" s="1"/>
      <c r="AP18" s="11"/>
      <c r="AQ18" s="11"/>
      <c r="AR18" s="1"/>
      <c r="AS18" s="11"/>
      <c r="AT18" s="5"/>
      <c r="AU18" s="16"/>
      <c r="AV18" s="1"/>
      <c r="AW18" s="1"/>
      <c r="AX18" s="11"/>
      <c r="AY18" s="11"/>
      <c r="AZ18" s="1"/>
      <c r="BA18" s="11"/>
      <c r="BB18" s="5"/>
      <c r="BC18" s="16"/>
      <c r="BD18" s="1"/>
      <c r="BE18" s="1"/>
      <c r="BF18" s="11"/>
      <c r="BG18" s="11"/>
      <c r="BH18" s="1"/>
      <c r="BI18" s="11"/>
      <c r="BJ18" s="5"/>
      <c r="BK18" s="16"/>
      <c r="BL18" s="1"/>
      <c r="BM18" s="1"/>
      <c r="BN18" s="11"/>
      <c r="BO18" s="11"/>
      <c r="BP18" s="1"/>
      <c r="BQ18" s="11"/>
      <c r="BR18" s="5"/>
      <c r="BS18" s="16"/>
      <c r="BT18" s="1"/>
      <c r="BU18" s="1"/>
      <c r="BV18" s="11"/>
      <c r="BW18" s="11"/>
      <c r="BX18" s="1"/>
      <c r="BY18" s="11"/>
      <c r="BZ18" s="5"/>
      <c r="CA18" s="16"/>
      <c r="CB18" s="1"/>
      <c r="CC18" s="1"/>
      <c r="CD18" s="11"/>
      <c r="CE18" s="11"/>
      <c r="CF18" s="1"/>
      <c r="CG18" s="11"/>
      <c r="CH18" s="5"/>
      <c r="CI18" s="16"/>
      <c r="CJ18" s="1"/>
      <c r="CK18" s="1"/>
      <c r="CL18" s="11"/>
      <c r="CM18" s="11"/>
      <c r="CN18" s="1"/>
      <c r="CO18" s="11"/>
      <c r="CP18" s="5"/>
      <c r="CQ18" s="16"/>
      <c r="CR18" s="1"/>
      <c r="CS18" s="1"/>
      <c r="CT18" s="11"/>
      <c r="CU18" s="11"/>
      <c r="CV18" s="1"/>
      <c r="CW18" s="11"/>
      <c r="CX18" s="5"/>
      <c r="CY18" s="16"/>
      <c r="CZ18" s="1"/>
      <c r="DA18" s="1"/>
      <c r="DB18" s="11"/>
      <c r="DC18" s="11"/>
      <c r="DD18" s="1"/>
      <c r="DE18" s="11"/>
      <c r="DF18" s="5"/>
      <c r="DG18" s="16"/>
      <c r="DH18" s="1"/>
      <c r="DI18" s="1"/>
      <c r="DJ18" s="11"/>
      <c r="DK18" s="11"/>
      <c r="DL18" s="1"/>
      <c r="DM18" s="11"/>
      <c r="DN18" s="5"/>
      <c r="DO18" s="16"/>
      <c r="DP18" s="1"/>
      <c r="DQ18" s="1"/>
      <c r="DR18" s="11"/>
      <c r="DS18" s="11"/>
      <c r="DT18" s="1"/>
      <c r="DU18" s="11"/>
      <c r="DV18" s="5"/>
      <c r="DW18" s="16"/>
      <c r="DX18" s="1"/>
      <c r="DY18" s="1"/>
      <c r="DZ18" s="11"/>
      <c r="EA18" s="11"/>
      <c r="EB18" s="1"/>
      <c r="EC18" s="11"/>
      <c r="ED18" s="5"/>
      <c r="EE18" s="16"/>
      <c r="EF18" s="1"/>
      <c r="EG18" s="1"/>
      <c r="EH18" s="11"/>
      <c r="EI18" s="11"/>
      <c r="EJ18" s="1"/>
      <c r="EK18" s="11"/>
      <c r="EL18" s="5"/>
      <c r="EM18" s="16"/>
      <c r="EN18" s="1"/>
      <c r="EO18" s="1"/>
      <c r="EP18" s="11"/>
      <c r="EQ18" s="11"/>
      <c r="ER18" s="1"/>
      <c r="ES18" s="11"/>
      <c r="ET18" s="5"/>
      <c r="EU18" s="16"/>
      <c r="EV18" s="1"/>
      <c r="EW18" s="1"/>
      <c r="EX18" s="11"/>
      <c r="EY18" s="11"/>
      <c r="EZ18" s="1"/>
      <c r="FA18" s="11"/>
      <c r="FB18" s="5"/>
      <c r="FC18" s="16"/>
      <c r="FD18" s="1"/>
      <c r="FE18" s="1"/>
      <c r="FF18" s="11"/>
      <c r="FG18" s="11"/>
      <c r="FH18" s="1"/>
      <c r="FI18" s="11"/>
      <c r="FJ18" s="5"/>
      <c r="FK18" s="16"/>
      <c r="FL18" s="1"/>
      <c r="FM18" s="1"/>
      <c r="FN18" s="11"/>
      <c r="FO18" s="11"/>
      <c r="FP18" s="1"/>
      <c r="FQ18" s="11"/>
      <c r="FR18" s="5"/>
      <c r="FS18" s="16"/>
      <c r="FT18" s="1"/>
      <c r="FU18" s="1"/>
      <c r="FV18" s="11"/>
      <c r="FW18" s="11"/>
      <c r="FX18" s="1"/>
      <c r="FY18" s="11"/>
      <c r="FZ18" s="5"/>
      <c r="GA18" s="16"/>
      <c r="GB18" s="1"/>
      <c r="GC18" s="1"/>
      <c r="GD18" s="11"/>
      <c r="GE18" s="11"/>
      <c r="GF18" s="1"/>
      <c r="GG18" s="11"/>
      <c r="GH18" s="5"/>
      <c r="GI18" s="16"/>
      <c r="GJ18" s="1"/>
      <c r="GK18" s="1"/>
      <c r="GL18" s="11"/>
      <c r="GM18" s="11"/>
      <c r="GN18" s="1"/>
      <c r="GO18" s="11"/>
      <c r="GP18" s="5"/>
      <c r="GQ18" s="16"/>
      <c r="GR18" s="1"/>
      <c r="GS18" s="1"/>
      <c r="GT18" s="11"/>
      <c r="GU18" s="11"/>
      <c r="GV18" s="1"/>
      <c r="GW18" s="11"/>
      <c r="GX18" s="5"/>
      <c r="GY18" s="16"/>
      <c r="GZ18" s="1"/>
      <c r="HA18" s="1"/>
      <c r="HB18" s="11"/>
      <c r="HC18" s="11"/>
      <c r="HD18" s="1"/>
      <c r="HE18" s="11"/>
      <c r="HF18" s="5"/>
      <c r="HG18" s="16"/>
      <c r="HH18" s="1"/>
      <c r="HI18" s="1"/>
      <c r="HJ18" s="11"/>
      <c r="HK18" s="11"/>
      <c r="HL18" s="1"/>
      <c r="HM18" s="11"/>
      <c r="HN18" s="5"/>
      <c r="HO18" s="16"/>
      <c r="HP18" s="1"/>
      <c r="HQ18" s="1"/>
      <c r="HR18" s="11"/>
      <c r="HS18" s="11"/>
      <c r="HT18" s="1"/>
      <c r="HU18" s="11"/>
      <c r="HV18" s="5"/>
      <c r="HW18" s="16"/>
      <c r="HX18" s="1"/>
      <c r="HY18" s="1"/>
      <c r="HZ18" s="11"/>
      <c r="IA18" s="11"/>
      <c r="IB18" s="1"/>
      <c r="IC18" s="11"/>
      <c r="ID18" s="5"/>
      <c r="IE18" s="16"/>
      <c r="IF18" s="1"/>
      <c r="IG18" s="1"/>
      <c r="IH18" s="11"/>
      <c r="II18" s="11"/>
      <c r="IJ18" s="1"/>
      <c r="IK18" s="11"/>
      <c r="IL18" s="5"/>
      <c r="IM18" s="16"/>
      <c r="IN18" s="1"/>
      <c r="IO18" s="1"/>
    </row>
    <row r="19" spans="1:7" ht="12.75">
      <c r="A19" t="str">
        <f>BoM!A22</f>
        <v>Nylon 6/6 General Purpose Flat Washer Off-White, No. 10 Screw Sz, .44" OD,.02"-.04" Thk</v>
      </c>
      <c r="B19" t="str">
        <f>BoM!B22</f>
        <v>per Pack of 100</v>
      </c>
      <c r="C19">
        <f>8*2</f>
        <v>16</v>
      </c>
      <c r="D19">
        <f>BoM!D22</f>
        <v>3.83</v>
      </c>
      <c r="E19" t="str">
        <f>BoM!G22</f>
        <v>Part Number:  90295A120</v>
      </c>
      <c r="F19" t="str">
        <f>BoM!H22</f>
        <v>allows the motor to swing freely</v>
      </c>
      <c r="G19" t="str">
        <f>BoM!I22</f>
        <v>no</v>
      </c>
    </row>
    <row r="20" spans="1:7" ht="12.75">
      <c r="A20" t="str">
        <f>BoM!A23</f>
        <v>stepper spring</v>
      </c>
      <c r="B20" t="str">
        <f>BoM!B23</f>
        <v>pack of 6</v>
      </c>
      <c r="C20">
        <v>2</v>
      </c>
      <c r="D20">
        <f>BoM!D23</f>
        <v>10</v>
      </c>
      <c r="E20" t="str">
        <f>BoM!G23</f>
        <v>McMaster Part Number: 3114T79</v>
      </c>
      <c r="F20" t="str">
        <f>BoM!H23</f>
        <v>Prevents stepper motor shaft from crunching </v>
      </c>
      <c r="G20" t="str">
        <f>BoM!I23</f>
        <v>no</v>
      </c>
    </row>
  </sheetData>
  <hyperlinks>
    <hyperlink ref="E17" r:id="rId1" display="http://www.mcmaster.com/itm/find.ASP?tab=find&amp;context=psrchDtlLink&amp;fasttrack=False&amp;searchstring=90272A546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0">
      <selection activeCell="C18" sqref="C18"/>
    </sheetView>
  </sheetViews>
  <sheetFormatPr defaultColWidth="9.140625" defaultRowHeight="12.75"/>
  <cols>
    <col min="1" max="1" width="89.7109375" style="0" customWidth="1"/>
    <col min="2" max="2" width="22.00390625" style="0" customWidth="1"/>
    <col min="3" max="3" width="11.57421875" style="0" bestFit="1" customWidth="1"/>
    <col min="6" max="6" width="30.140625" style="0" customWidth="1"/>
  </cols>
  <sheetData>
    <row r="1" spans="1:7" ht="30">
      <c r="A1" s="7" t="s">
        <v>42</v>
      </c>
      <c r="B1" s="7" t="s">
        <v>49</v>
      </c>
      <c r="C1" s="7" t="s">
        <v>46</v>
      </c>
      <c r="D1" s="7" t="s">
        <v>48</v>
      </c>
      <c r="E1" s="7" t="s">
        <v>41</v>
      </c>
      <c r="F1" s="7" t="s">
        <v>40</v>
      </c>
      <c r="G1" s="7" t="s">
        <v>39</v>
      </c>
    </row>
    <row r="2" spans="1:7" ht="39.75">
      <c r="A2" s="1" t="str">
        <f>BoM!A5</f>
        <v>Bearing R6-2RS 3/8"x7/8"x9/32" Sealed</v>
      </c>
      <c r="B2" s="1" t="str">
        <f>BoM!B5</f>
        <v>10 pack</v>
      </c>
      <c r="C2" s="1">
        <v>4</v>
      </c>
      <c r="D2" s="4">
        <f>BoM!D5</f>
        <v>14.95</v>
      </c>
      <c r="E2" s="2" t="str">
        <f>BoM!G5</f>
        <v>VXB Part Number: Kit711</v>
      </c>
      <c r="F2" s="3" t="str">
        <f>BoM!H5</f>
        <v>For preventing the carrage from jumping the track</v>
      </c>
      <c r="G2" s="1" t="str">
        <f>BoM!I5</f>
        <v>no</v>
      </c>
    </row>
    <row r="3" spans="1:7" ht="90">
      <c r="A3" s="1" t="str">
        <f>BoM!A6</f>
        <v>V-Groove Bearings 3/8 inch</v>
      </c>
      <c r="B3" s="1" t="str">
        <f>BoM!B6</f>
        <v>single pack</v>
      </c>
      <c r="C3" s="1">
        <v>4</v>
      </c>
      <c r="D3" s="2">
        <f>BoM!D6</f>
        <v>9.95</v>
      </c>
      <c r="E3" s="1" t="str">
        <f>BoM!G6</f>
        <v>VXB V-Groove bearings Part number: Kit8407</v>
      </c>
      <c r="F3" t="str">
        <f>BoM!H6</f>
        <v>To provide low friction linear motion</v>
      </c>
      <c r="G3" t="str">
        <f>BoM!I6</f>
        <v>no</v>
      </c>
    </row>
    <row r="4" spans="1:7" ht="75">
      <c r="A4" s="1" t="str">
        <f>BoM!A7</f>
        <v>3/8 inch Hard Fiber Washers</v>
      </c>
      <c r="B4" s="1" t="str">
        <f>BoM!B7</f>
        <v>Pack of 100</v>
      </c>
      <c r="C4" s="1">
        <v>16</v>
      </c>
      <c r="D4" s="2">
        <f>BoM!D7</f>
        <v>2.5</v>
      </c>
      <c r="E4" s="1" t="str">
        <f>BoM!G7</f>
        <v>McMaster Part Number: 95601A330</v>
      </c>
      <c r="F4" t="str">
        <f>BoM!H7</f>
        <v>Holding bearings</v>
      </c>
      <c r="G4" t="str">
        <f>BoM!I7</f>
        <v>no</v>
      </c>
    </row>
    <row r="5" spans="1:7" ht="30">
      <c r="A5" s="1" t="str">
        <f>BoM!A8</f>
        <v>Hot rolled steel 3"x1/8" plate</v>
      </c>
      <c r="B5" s="1" t="str">
        <f>BoM!B8</f>
        <v>10.0 Ft.</v>
      </c>
      <c r="C5" s="27">
        <f>(8*2+10/12)/12</f>
        <v>1.4027777777777777</v>
      </c>
      <c r="D5" s="2">
        <f>BoM!D8</f>
        <v>12.7</v>
      </c>
      <c r="E5" s="1" t="str">
        <f>BoM!G8</f>
        <v>Metalsdepot</v>
      </c>
      <c r="F5" t="str">
        <f>BoM!H8</f>
        <v>To provide material for motor mounts</v>
      </c>
      <c r="G5" t="str">
        <f>BoM!I8</f>
        <v>no</v>
      </c>
    </row>
    <row r="6" spans="1:7" ht="30">
      <c r="A6" s="1" t="str">
        <f>BoM!A9</f>
        <v>Hot rolled steel 1"x1" square tubes 16 gauge</v>
      </c>
      <c r="B6" s="1" t="str">
        <f>BoM!B9</f>
        <v>24ft for $23.28</v>
      </c>
      <c r="C6" s="27">
        <f>(8*4+17*2)/12</f>
        <v>5.5</v>
      </c>
      <c r="D6" s="2">
        <f>BoM!D9</f>
        <v>23.28</v>
      </c>
      <c r="E6" s="1" t="str">
        <f>BoM!G9</f>
        <v>Metalsdepot</v>
      </c>
      <c r="F6" t="str">
        <f>BoM!H9</f>
        <v>To provide structural support</v>
      </c>
      <c r="G6" t="str">
        <f>BoM!I9</f>
        <v>no</v>
      </c>
    </row>
    <row r="7" spans="1:7" ht="90">
      <c r="A7" s="1" t="str">
        <f>BoM!A10</f>
        <v>Gear Rack  (1/2” sq. x 72” 20 DP 20 Deg)</v>
      </c>
      <c r="B7" s="1" t="str">
        <f>BoM!B10</f>
        <v>6 feet per rack</v>
      </c>
      <c r="C7" s="27">
        <v>5.5</v>
      </c>
      <c r="D7" s="2">
        <f>BoM!D10</f>
        <v>24.8</v>
      </c>
      <c r="E7" s="1" t="str">
        <f>BoM!G10</f>
        <v>Standard Steel Specialty Part Number: 200011</v>
      </c>
      <c r="F7" t="str">
        <f>BoM!H10</f>
        <v>rack for gear to ride on</v>
      </c>
      <c r="G7" t="str">
        <f>BoM!I10</f>
        <v>no</v>
      </c>
    </row>
    <row r="8" spans="1:7" ht="30">
      <c r="A8" s="1" t="str">
        <f>BoM!A11</f>
        <v>3 x 1/8 inch cold rolled Plate</v>
      </c>
      <c r="B8" s="1" t="str">
        <f>BoM!B11</f>
        <v>6.0 Ft.</v>
      </c>
      <c r="C8" s="27">
        <v>11</v>
      </c>
      <c r="D8" s="2">
        <f>BoM!D11</f>
        <v>17.28</v>
      </c>
      <c r="E8" s="1" t="str">
        <f>BoM!G11</f>
        <v>Metalsdepot</v>
      </c>
      <c r="F8" t="str">
        <f>BoM!H11</f>
        <v>To provide material to make rails</v>
      </c>
      <c r="G8" t="str">
        <f>BoM!I11</f>
        <v>no</v>
      </c>
    </row>
    <row r="9" spans="1:7" ht="75">
      <c r="A9" s="1" t="str">
        <f>BoM!A12</f>
        <v>3/8 inch threaded rod, Overall Length
36"</v>
      </c>
      <c r="B9" s="1" t="str">
        <f>BoM!B12</f>
        <v> Each</v>
      </c>
      <c r="C9" s="27">
        <f>(7.3*4+3.5*8)/12</f>
        <v>4.766666666666667</v>
      </c>
      <c r="D9" s="5">
        <f>BoM!D12</f>
        <v>1.94</v>
      </c>
      <c r="E9" s="1" t="str">
        <f>BoM!G12</f>
        <v>McMaster Part Number:  98837A031</v>
      </c>
      <c r="F9" t="str">
        <f>BoM!H12</f>
        <v>for connecting the top and bottom carage</v>
      </c>
      <c r="G9" t="str">
        <f>BoM!I12</f>
        <v>no</v>
      </c>
    </row>
    <row r="10" spans="1:7" ht="60">
      <c r="A10" s="1" t="str">
        <f>BoM!A13</f>
        <v>3/8 inch nuts</v>
      </c>
      <c r="B10" s="1" t="str">
        <f>BoM!B13</f>
        <v>Pack of 100</v>
      </c>
      <c r="C10" s="15">
        <f>24*2</f>
        <v>48</v>
      </c>
      <c r="D10" s="1">
        <f>BoM!D13</f>
        <v>4.2</v>
      </c>
      <c r="E10" s="1" t="str">
        <f>BoM!G13</f>
        <v>Part Number: 90473A031</v>
      </c>
      <c r="F10" t="str">
        <f>BoM!H13</f>
        <v>For locking threaded rod in place</v>
      </c>
      <c r="G10" t="str">
        <f>BoM!I13</f>
        <v>no</v>
      </c>
    </row>
    <row r="11" spans="1:7" ht="60">
      <c r="A11" s="1" t="str">
        <f>BoM!A14</f>
        <v>3/8 inch washers</v>
      </c>
      <c r="B11" s="1" t="str">
        <f>BoM!B14</f>
        <v>Pack of 140</v>
      </c>
      <c r="C11" s="1">
        <v>48</v>
      </c>
      <c r="D11" s="2">
        <f>BoM!D14</f>
        <v>3.23</v>
      </c>
      <c r="E11" s="1" t="str">
        <f>BoM!G14</f>
        <v>Part Number: 90126A031</v>
      </c>
      <c r="F11" t="str">
        <f>BoM!H14</f>
        <v>For locking nuts and for spacers</v>
      </c>
      <c r="G11" t="str">
        <f>BoM!I14</f>
        <v>no</v>
      </c>
    </row>
    <row r="12" spans="1:7" ht="12.75">
      <c r="A12" t="str">
        <f>BoM!A15</f>
        <v>Steel 20 Deg Pressure Angle Spur Gear 20 Pitch, 20 Teeth, 1" Pitch Dia, 1/2" Bore</v>
      </c>
      <c r="B12" t="str">
        <f>BoM!B15</f>
        <v>Each</v>
      </c>
      <c r="C12">
        <v>1</v>
      </c>
      <c r="D12">
        <f>BoM!D15</f>
        <v>15.37</v>
      </c>
      <c r="E12" t="str">
        <f>BoM!G15</f>
        <v>McMaster Part Number: 5172T12</v>
      </c>
      <c r="F12" t="str">
        <f>BoM!H15</f>
        <v>Attaches to stepper motors and interfaces with gear rack</v>
      </c>
      <c r="G12" t="str">
        <f>BoM!I15</f>
        <v>no</v>
      </c>
    </row>
    <row r="13" spans="1:7" ht="12.75">
      <c r="A13" t="str">
        <f>BoM!A16</f>
        <v>sleeve bearing</v>
      </c>
      <c r="B13" t="str">
        <f>BoM!B16</f>
        <v>Each</v>
      </c>
      <c r="C13">
        <v>1</v>
      </c>
      <c r="D13">
        <f>BoM!D16</f>
        <v>1.34</v>
      </c>
      <c r="E13" t="str">
        <f>BoM!G16</f>
        <v>McMaster Part Number: 6391K143</v>
      </c>
      <c r="F13" t="str">
        <f>BoM!H16</f>
        <v>to connect between the stepper motor and the gear, will also add a bit of adjustable length</v>
      </c>
      <c r="G13" t="str">
        <f>BoM!I16</f>
        <v>no</v>
      </c>
    </row>
    <row r="14" spans="1:7" ht="12.75">
      <c r="A14" t="str">
        <f>BoM!A17</f>
        <v>10-32 set screw 7/16"</v>
      </c>
      <c r="B14" t="str">
        <f>BoM!B17</f>
        <v>per Pack of 100</v>
      </c>
      <c r="C14">
        <v>1</v>
      </c>
      <c r="D14">
        <f>BoM!D17</f>
        <v>5.44</v>
      </c>
      <c r="E14" t="str">
        <f>BoM!G17</f>
        <v>Part Number: 92311A428</v>
      </c>
      <c r="F14" t="str">
        <f>BoM!H17</f>
        <v>Set screw for attaching spur gear, sleeve bearing to stepper shaft</v>
      </c>
      <c r="G14" t="str">
        <f>BoM!I17</f>
        <v>no</v>
      </c>
    </row>
    <row r="15" spans="1:7" ht="12.75">
      <c r="A15" t="str">
        <f>BoM!A18</f>
        <v>Zinc-Pltd Stl Pan Head Phillips Machine Screw 10-32 Thread, 1-3/4" Length
</v>
      </c>
      <c r="B15" t="str">
        <f>BoM!B18</f>
        <v> Pack of 100</v>
      </c>
      <c r="C15">
        <v>2</v>
      </c>
      <c r="D15">
        <f>BoM!D18</f>
        <v>8.45</v>
      </c>
      <c r="E15" t="str">
        <f>BoM!G18</f>
        <v>McMaster Part Number:  90272A837</v>
      </c>
      <c r="F15" t="str">
        <f>BoM!H18</f>
        <v>Connects the mount plate arms to the carrage</v>
      </c>
      <c r="G15" t="str">
        <f>BoM!I18</f>
        <v>no</v>
      </c>
    </row>
    <row r="16" spans="1:7" ht="12.75">
      <c r="A16" t="str">
        <f>BoM!A19</f>
        <v>Zinc-Pltd Stl Pan Head Phillips Machine Screw 10-32 Thread, 2-1/2" Length</v>
      </c>
      <c r="B16" t="str">
        <f>BoM!B19</f>
        <v>Pack of 100</v>
      </c>
      <c r="C16">
        <f>16</f>
        <v>16</v>
      </c>
      <c r="D16">
        <f>BoM!D19</f>
        <v>6.58</v>
      </c>
      <c r="E16" t="str">
        <f>BoM!G19</f>
        <v>McMaster Part Number:  90272A840</v>
      </c>
      <c r="F16" t="str">
        <f>BoM!H19</f>
        <v>For connecting the rail, rack, spacer and c channel</v>
      </c>
      <c r="G16" t="str">
        <f>BoM!I19</f>
        <v>no</v>
      </c>
    </row>
    <row r="17" spans="1:7" ht="30">
      <c r="A17" s="11" t="str">
        <f>BoM!A20</f>
        <v>Zinc-Pltd Stl Pan Head Phillips Machine Screw 10-32 Thread, 3/4" Length</v>
      </c>
      <c r="B17" s="1" t="str">
        <f>BoM!B20</f>
        <v>Pack of 100</v>
      </c>
      <c r="C17" s="1">
        <v>6</v>
      </c>
      <c r="D17" s="11">
        <f>BoM!D20</f>
        <v>5.11</v>
      </c>
      <c r="E17" s="18" t="str">
        <f>BoM!G20</f>
        <v>McMaster Part Number:  90272A831</v>
      </c>
      <c r="F17" s="1" t="str">
        <f>BoM!H18</f>
        <v>Connects the mount plate arms to the carrage</v>
      </c>
      <c r="G17" s="1" t="str">
        <f>BoM!I20</f>
        <v>no</v>
      </c>
    </row>
    <row r="18" spans="1:7" ht="45">
      <c r="A18" s="11" t="str">
        <f>BoM!A21</f>
        <v>Zinc-Plated Steel Machine Screw Hex Nut 10-32 Thread Size, 3/8" Width, 1/8" Height</v>
      </c>
      <c r="B18" s="11" t="str">
        <f>BoM!B21</f>
        <v>Packs of 100</v>
      </c>
      <c r="C18" s="1">
        <f>SUM(C15:C17)</f>
        <v>24</v>
      </c>
      <c r="D18" s="11">
        <f>BoM!D21</f>
        <v>1.55</v>
      </c>
      <c r="E18" s="16" t="str">
        <f>BoM!G21</f>
        <v>McMaster Part Number: 90480A195</v>
      </c>
      <c r="F18" s="1" t="str">
        <f>BoM!H21</f>
        <v>For locking the mount plate swing tightness, tightening the rack and locking the stepper motor in place</v>
      </c>
      <c r="G18" s="1" t="str">
        <f>BoM!I21</f>
        <v>no</v>
      </c>
    </row>
    <row r="19" spans="1:7" ht="12.75">
      <c r="A19" t="str">
        <f>BoM!A22</f>
        <v>Nylon 6/6 General Purpose Flat Washer Off-White, No. 10 Screw Sz, .44" OD,.02"-.04" Thk</v>
      </c>
      <c r="B19" t="str">
        <f>BoM!B22</f>
        <v>per Pack of 100</v>
      </c>
      <c r="C19">
        <f>8</f>
        <v>8</v>
      </c>
      <c r="D19">
        <f>BoM!D22</f>
        <v>3.83</v>
      </c>
      <c r="E19" t="str">
        <f>BoM!G22</f>
        <v>Part Number:  90295A120</v>
      </c>
      <c r="F19" t="str">
        <f>BoM!H22</f>
        <v>allows the motor to swing freely</v>
      </c>
      <c r="G19" t="str">
        <f>BoM!I22</f>
        <v>no</v>
      </c>
    </row>
    <row r="20" spans="1:7" ht="12.75">
      <c r="A20" t="str">
        <f>BoM!A23</f>
        <v>stepper spring</v>
      </c>
      <c r="B20" t="str">
        <f>BoM!B23</f>
        <v>pack of 6</v>
      </c>
      <c r="C20">
        <v>1</v>
      </c>
      <c r="D20">
        <f>BoM!D23</f>
        <v>10</v>
      </c>
      <c r="E20" t="str">
        <f>BoM!G23</f>
        <v>McMaster Part Number: 3114T79</v>
      </c>
      <c r="F20" t="str">
        <f>BoM!H23</f>
        <v>Prevents stepper motor shaft from crunching </v>
      </c>
      <c r="G20" t="str">
        <f>BoM!I23</f>
        <v>no</v>
      </c>
    </row>
  </sheetData>
  <hyperlinks>
    <hyperlink ref="E17" r:id="rId1" display="http://www.mcmaster.com/itm/find.ASP?tab=find&amp;context=psrchDtlLink&amp;fasttrack=False&amp;searchstring=90272A546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0">
      <selection activeCell="C15" sqref="C15"/>
    </sheetView>
  </sheetViews>
  <sheetFormatPr defaultColWidth="9.140625" defaultRowHeight="12.75"/>
  <cols>
    <col min="1" max="1" width="64.8515625" style="0" customWidth="1"/>
    <col min="2" max="2" width="13.8515625" style="0" customWidth="1"/>
    <col min="3" max="3" width="11.57421875" style="0" bestFit="1" customWidth="1"/>
    <col min="5" max="5" width="29.7109375" style="0" customWidth="1"/>
    <col min="6" max="6" width="61.8515625" style="0" customWidth="1"/>
  </cols>
  <sheetData>
    <row r="1" spans="1:7" ht="30">
      <c r="A1" s="7" t="s">
        <v>42</v>
      </c>
      <c r="B1" s="7" t="s">
        <v>49</v>
      </c>
      <c r="C1" s="7" t="s">
        <v>46</v>
      </c>
      <c r="D1" s="7" t="s">
        <v>48</v>
      </c>
      <c r="E1" s="7" t="s">
        <v>41</v>
      </c>
      <c r="F1" s="7" t="s">
        <v>40</v>
      </c>
      <c r="G1" s="7" t="s">
        <v>39</v>
      </c>
    </row>
    <row r="2" spans="1:7" ht="30">
      <c r="A2" s="1" t="str">
        <f>BoM!A6</f>
        <v>V-Groove Bearings 3/8 inch</v>
      </c>
      <c r="B2" s="1" t="str">
        <f>BoM!B6</f>
        <v>single pack</v>
      </c>
      <c r="C2" s="1">
        <v>4</v>
      </c>
      <c r="D2" s="2">
        <f>BoM!D6</f>
        <v>9.95</v>
      </c>
      <c r="E2" s="1" t="str">
        <f>BoM!G6</f>
        <v>VXB V-Groove bearings Part number: Kit8407</v>
      </c>
      <c r="F2" t="str">
        <f>BoM!H6</f>
        <v>To provide low friction linear motion</v>
      </c>
      <c r="G2" t="str">
        <f>BoM!I6</f>
        <v>no</v>
      </c>
    </row>
    <row r="3" spans="1:7" ht="30">
      <c r="A3" s="1" t="str">
        <f>BoM!A7</f>
        <v>3/8 inch Hard Fiber Washers</v>
      </c>
      <c r="B3" s="1" t="str">
        <f>BoM!B7</f>
        <v>Pack of 100</v>
      </c>
      <c r="C3" s="1">
        <v>8</v>
      </c>
      <c r="D3" s="2">
        <f>BoM!D7</f>
        <v>2.5</v>
      </c>
      <c r="E3" s="1" t="str">
        <f>BoM!G7</f>
        <v>McMaster Part Number: 95601A330</v>
      </c>
      <c r="F3" t="str">
        <f>BoM!H7</f>
        <v>Holding bearings</v>
      </c>
      <c r="G3" t="str">
        <f>BoM!I7</f>
        <v>no</v>
      </c>
    </row>
    <row r="4" spans="1:7" ht="15">
      <c r="A4" s="1" t="str">
        <f>BoM!A8</f>
        <v>Hot rolled steel 3"x1/8" plate</v>
      </c>
      <c r="B4" s="1" t="str">
        <f>BoM!B8</f>
        <v>10.0 Ft.</v>
      </c>
      <c r="C4" s="27">
        <f>4/12+9/12</f>
        <v>1.0833333333333333</v>
      </c>
      <c r="D4" s="2">
        <f>BoM!D8</f>
        <v>12.7</v>
      </c>
      <c r="E4" s="1" t="str">
        <f>BoM!G8</f>
        <v>Metalsdepot</v>
      </c>
      <c r="F4" t="str">
        <f>BoM!H8</f>
        <v>To provide material for motor mounts</v>
      </c>
      <c r="G4" t="str">
        <f>BoM!I8</f>
        <v>no</v>
      </c>
    </row>
    <row r="5" spans="1:7" ht="15">
      <c r="A5" s="1" t="str">
        <f>BoM!A9</f>
        <v>Hot rolled steel 1"x1" square tubes 16 gauge</v>
      </c>
      <c r="B5" s="1" t="str">
        <f>BoM!B9</f>
        <v>24ft for $23.28</v>
      </c>
      <c r="C5" s="27">
        <v>1.3333333333333333</v>
      </c>
      <c r="D5" s="2">
        <f>BoM!D9</f>
        <v>23.28</v>
      </c>
      <c r="E5" s="1" t="str">
        <f>BoM!G9</f>
        <v>Metalsdepot</v>
      </c>
      <c r="F5" t="str">
        <f>BoM!H9</f>
        <v>To provide structural support</v>
      </c>
      <c r="G5" t="str">
        <f>BoM!I9</f>
        <v>no</v>
      </c>
    </row>
    <row r="6" spans="1:7" ht="30">
      <c r="A6" s="1" t="str">
        <f>BoM!A10</f>
        <v>Gear Rack  (1/2” sq. x 72” 20 DP 20 Deg)</v>
      </c>
      <c r="B6" s="1" t="str">
        <f>BoM!B10</f>
        <v>6 feet per rack</v>
      </c>
      <c r="C6" s="27">
        <f>16/12</f>
        <v>1.3333333333333333</v>
      </c>
      <c r="D6" s="2">
        <f>BoM!D10</f>
        <v>24.8</v>
      </c>
      <c r="E6" s="1" t="str">
        <f>BoM!G10</f>
        <v>Standard Steel Specialty Part Number: 200011</v>
      </c>
      <c r="F6" t="str">
        <f>BoM!H10</f>
        <v>rack for gear to ride on</v>
      </c>
      <c r="G6" t="str">
        <f>BoM!I10</f>
        <v>no</v>
      </c>
    </row>
    <row r="7" spans="1:7" ht="15">
      <c r="A7" s="1" t="str">
        <f>BoM!A11</f>
        <v>3 x 1/8 inch cold rolled Plate</v>
      </c>
      <c r="B7" s="1" t="str">
        <f>BoM!B11</f>
        <v>6.0 Ft.</v>
      </c>
      <c r="C7" s="27">
        <f>16/12</f>
        <v>1.3333333333333333</v>
      </c>
      <c r="D7" s="2">
        <f>BoM!D11</f>
        <v>17.28</v>
      </c>
      <c r="E7" s="1" t="str">
        <f>BoM!G11</f>
        <v>Metalsdepot</v>
      </c>
      <c r="F7" t="str">
        <f>BoM!H11</f>
        <v>To provide material to make rails</v>
      </c>
      <c r="G7" t="str">
        <f>BoM!I11</f>
        <v>no</v>
      </c>
    </row>
    <row r="8" spans="1:7" ht="30">
      <c r="A8" s="1" t="str">
        <f>BoM!A12</f>
        <v>3/8 inch threaded rod, Overall Length
36"</v>
      </c>
      <c r="B8" s="1" t="str">
        <f>BoM!B12</f>
        <v> Each</v>
      </c>
      <c r="C8" s="27">
        <f>(3.7*4+4*2)/12</f>
        <v>1.9000000000000001</v>
      </c>
      <c r="D8" s="5">
        <f>BoM!D12</f>
        <v>1.94</v>
      </c>
      <c r="E8" s="1" t="str">
        <f>BoM!G12</f>
        <v>McMaster Part Number:  98837A031</v>
      </c>
      <c r="F8" t="str">
        <f>BoM!H12</f>
        <v>for connecting the top and bottom carage</v>
      </c>
      <c r="G8" t="str">
        <f>BoM!I12</f>
        <v>no</v>
      </c>
    </row>
    <row r="9" spans="1:7" ht="15">
      <c r="A9" s="1" t="str">
        <f>BoM!A13</f>
        <v>3/8 inch nuts</v>
      </c>
      <c r="B9" s="1" t="str">
        <f>BoM!B13</f>
        <v>Pack of 100</v>
      </c>
      <c r="C9" s="15">
        <f>4*4</f>
        <v>16</v>
      </c>
      <c r="D9" s="1">
        <f>BoM!D13</f>
        <v>4.2</v>
      </c>
      <c r="E9" s="1" t="str">
        <f>BoM!G13</f>
        <v>Part Number: 90473A031</v>
      </c>
      <c r="F9" t="str">
        <f>BoM!H13</f>
        <v>For locking threaded rod in place</v>
      </c>
      <c r="G9" t="str">
        <f>BoM!I13</f>
        <v>no</v>
      </c>
    </row>
    <row r="10" spans="1:7" ht="15">
      <c r="A10" s="1" t="str">
        <f>BoM!A14</f>
        <v>3/8 inch washers</v>
      </c>
      <c r="B10" s="1" t="str">
        <f>BoM!B14</f>
        <v>Pack of 140</v>
      </c>
      <c r="C10" s="1">
        <f>4*4</f>
        <v>16</v>
      </c>
      <c r="D10" s="2">
        <f>BoM!D14</f>
        <v>3.23</v>
      </c>
      <c r="E10" s="1" t="str">
        <f>BoM!G14</f>
        <v>Part Number: 90126A031</v>
      </c>
      <c r="F10" t="str">
        <f>BoM!H14</f>
        <v>For locking nuts and for spacers</v>
      </c>
      <c r="G10" t="str">
        <f>BoM!I14</f>
        <v>no</v>
      </c>
    </row>
    <row r="11" spans="1:7" ht="12.75">
      <c r="A11" t="str">
        <f>BoM!A15</f>
        <v>Steel 20 Deg Pressure Angle Spur Gear 20 Pitch, 20 Teeth, 1" Pitch Dia, 1/2" Bore</v>
      </c>
      <c r="B11" t="str">
        <f>BoM!B15</f>
        <v>Each</v>
      </c>
      <c r="C11">
        <v>1</v>
      </c>
      <c r="D11">
        <f>BoM!D15</f>
        <v>15.37</v>
      </c>
      <c r="E11" t="str">
        <f>BoM!G15</f>
        <v>McMaster Part Number: 5172T12</v>
      </c>
      <c r="F11" t="str">
        <f>BoM!H15</f>
        <v>Attaches to stepper motors and interfaces with gear rack</v>
      </c>
      <c r="G11" t="str">
        <f>BoM!I15</f>
        <v>no</v>
      </c>
    </row>
    <row r="12" spans="1:7" ht="12.75">
      <c r="A12" t="str">
        <f>BoM!A16</f>
        <v>sleeve bearing</v>
      </c>
      <c r="B12" t="str">
        <f>BoM!B16</f>
        <v>Each</v>
      </c>
      <c r="C12">
        <v>1</v>
      </c>
      <c r="D12">
        <f>BoM!D16</f>
        <v>1.34</v>
      </c>
      <c r="E12" t="str">
        <f>BoM!G16</f>
        <v>McMaster Part Number: 6391K143</v>
      </c>
      <c r="F12" t="str">
        <f>BoM!H16</f>
        <v>to connect between the stepper motor and the gear, will also add a bit of adjustable length</v>
      </c>
      <c r="G12" t="str">
        <f>BoM!I16</f>
        <v>no</v>
      </c>
    </row>
    <row r="13" spans="1:7" ht="12.75">
      <c r="A13" t="str">
        <f>BoM!A17</f>
        <v>10-32 set screw 7/16"</v>
      </c>
      <c r="B13" t="str">
        <f>BoM!B17</f>
        <v>per Pack of 100</v>
      </c>
      <c r="C13">
        <v>1</v>
      </c>
      <c r="D13">
        <f>BoM!D17</f>
        <v>5.44</v>
      </c>
      <c r="E13" t="str">
        <f>BoM!G17</f>
        <v>Part Number: 92311A428</v>
      </c>
      <c r="F13" t="str">
        <f>BoM!H17</f>
        <v>Set screw for attaching spur gear, sleeve bearing to stepper shaft</v>
      </c>
      <c r="G13" t="str">
        <f>BoM!I17</f>
        <v>no</v>
      </c>
    </row>
    <row r="14" spans="1:7" ht="12.75">
      <c r="A14" t="str">
        <f>BoM!A18</f>
        <v>Zinc-Pltd Stl Pan Head Phillips Machine Screw 10-32 Thread, 1-3/4" Length
</v>
      </c>
      <c r="B14" t="str">
        <f>BoM!B18</f>
        <v> Pack of 100</v>
      </c>
      <c r="C14">
        <v>2</v>
      </c>
      <c r="D14">
        <f>BoM!D18</f>
        <v>8.45</v>
      </c>
      <c r="E14" t="str">
        <f>BoM!G18</f>
        <v>McMaster Part Number:  90272A837</v>
      </c>
      <c r="F14" t="str">
        <f>BoM!H18</f>
        <v>Connects the mount plate arms to the carrage</v>
      </c>
      <c r="G14" t="str">
        <f>BoM!I18</f>
        <v>no</v>
      </c>
    </row>
    <row r="15" spans="1:7" ht="12.75">
      <c r="A15" t="str">
        <f>BoM!A19</f>
        <v>Zinc-Pltd Stl Pan Head Phillips Machine Screw 10-32 Thread, 2-1/2" Length</v>
      </c>
      <c r="B15" t="str">
        <f>BoM!B19</f>
        <v>Pack of 100</v>
      </c>
      <c r="C15">
        <v>2</v>
      </c>
      <c r="D15">
        <f>BoM!D19</f>
        <v>6.58</v>
      </c>
      <c r="E15" t="str">
        <f>BoM!G19</f>
        <v>McMaster Part Number:  90272A840</v>
      </c>
      <c r="F15" t="str">
        <f>BoM!H19</f>
        <v>For connecting the rail, rack, spacer and c channel</v>
      </c>
      <c r="G15" t="str">
        <f>BoM!I19</f>
        <v>no</v>
      </c>
    </row>
    <row r="16" spans="1:7" ht="15">
      <c r="A16" s="11" t="str">
        <f>BoM!A20</f>
        <v>Zinc-Pltd Stl Pan Head Phillips Machine Screw 10-32 Thread, 3/4" Length</v>
      </c>
      <c r="B16" s="1" t="str">
        <f>BoM!B20</f>
        <v>Pack of 100</v>
      </c>
      <c r="C16" s="1">
        <v>6</v>
      </c>
      <c r="D16" s="11">
        <f>BoM!D20</f>
        <v>5.11</v>
      </c>
      <c r="E16" s="18" t="str">
        <f>BoM!G20</f>
        <v>McMaster Part Number:  90272A831</v>
      </c>
      <c r="F16" s="1" t="str">
        <f>BoM!H18</f>
        <v>Connects the mount plate arms to the carrage</v>
      </c>
      <c r="G16" s="1" t="str">
        <f>BoM!I20</f>
        <v>no</v>
      </c>
    </row>
    <row r="17" spans="1:7" ht="30">
      <c r="A17" s="11" t="str">
        <f>BoM!A21</f>
        <v>Zinc-Plated Steel Machine Screw Hex Nut 10-32 Thread Size, 3/8" Width, 1/8" Height</v>
      </c>
      <c r="B17" s="11" t="str">
        <f>BoM!B21</f>
        <v>Packs of 100</v>
      </c>
      <c r="C17" s="1">
        <f>SUM(C14:C16)</f>
        <v>10</v>
      </c>
      <c r="D17" s="11">
        <f>BoM!D21</f>
        <v>1.55</v>
      </c>
      <c r="E17" s="16" t="str">
        <f>BoM!G21</f>
        <v>McMaster Part Number: 90480A195</v>
      </c>
      <c r="F17" s="1" t="str">
        <f>BoM!H21</f>
        <v>For locking the mount plate swing tightness, tightening the rack and locking the stepper motor in place</v>
      </c>
      <c r="G17" s="1" t="str">
        <f>BoM!I21</f>
        <v>no</v>
      </c>
    </row>
    <row r="18" spans="1:7" ht="12.75">
      <c r="A18" t="str">
        <f>BoM!A22</f>
        <v>Nylon 6/6 General Purpose Flat Washer Off-White, No. 10 Screw Sz, .44" OD,.02"-.04" Thk</v>
      </c>
      <c r="B18" t="str">
        <f>BoM!B22</f>
        <v>per Pack of 100</v>
      </c>
      <c r="C18">
        <f>8</f>
        <v>8</v>
      </c>
      <c r="D18">
        <f>BoM!D22</f>
        <v>3.83</v>
      </c>
      <c r="E18" t="str">
        <f>BoM!G22</f>
        <v>Part Number:  90295A120</v>
      </c>
      <c r="F18" t="str">
        <f>BoM!H22</f>
        <v>allows the motor to swing freely</v>
      </c>
      <c r="G18" t="str">
        <f>BoM!I22</f>
        <v>no</v>
      </c>
    </row>
    <row r="19" spans="1:7" ht="12.75">
      <c r="A19" t="str">
        <f>BoM!A23</f>
        <v>stepper spring</v>
      </c>
      <c r="B19" t="str">
        <f>BoM!B23</f>
        <v>pack of 6</v>
      </c>
      <c r="C19">
        <v>1</v>
      </c>
      <c r="D19">
        <f>BoM!D23</f>
        <v>10</v>
      </c>
      <c r="E19" t="str">
        <f>BoM!G23</f>
        <v>McMaster Part Number: 3114T79</v>
      </c>
      <c r="F19" t="str">
        <f>BoM!H23</f>
        <v>Prevents stepper motor shaft from crunching </v>
      </c>
      <c r="G19" t="str">
        <f>BoM!I23</f>
        <v>no</v>
      </c>
    </row>
  </sheetData>
  <hyperlinks>
    <hyperlink ref="E16" r:id="rId1" display="http://www.mcmaster.com/itm/find.ASP?tab=find&amp;context=psrchDtlLink&amp;fasttrack=False&amp;searchstring=90272A54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loki</dc:creator>
  <cp:keywords/>
  <dc:description/>
  <cp:lastModifiedBy>loki</cp:lastModifiedBy>
  <dcterms:created xsi:type="dcterms:W3CDTF">2009-08-31T00:19:34Z</dcterms:created>
  <dcterms:modified xsi:type="dcterms:W3CDTF">2009-08-31T23:40:40Z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