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Heip" sheetId="1" r:id="rId1"/>
    <sheet name="Stresses on Pin of joint" sheetId="3" r:id="rId2"/>
    <sheet name="Forces on Base of hyd. cylinder" sheetId="4" r:id="rId3"/>
    <sheet name="Forces on Base of hyd. cyli (2)" sheetId="6" r:id="rId4"/>
    <sheet name="Stresses on bolt" sheetId="5" r:id="rId5"/>
  </sheets>
  <calcPr calcId="125725"/>
</workbook>
</file>

<file path=xl/calcChain.xml><?xml version="1.0" encoding="utf-8"?>
<calcChain xmlns="http://schemas.openxmlformats.org/spreadsheetml/2006/main">
  <c r="C38" i="6"/>
  <c r="C36"/>
  <c r="C34"/>
  <c r="C32"/>
  <c r="C46"/>
  <c r="C44"/>
  <c r="C19"/>
  <c r="C17"/>
  <c r="C8"/>
  <c r="C6"/>
  <c r="C4"/>
  <c r="C26" i="5"/>
  <c r="C24"/>
  <c r="C22"/>
  <c r="C37"/>
  <c r="C35"/>
  <c r="C33"/>
  <c r="D30"/>
  <c r="C20"/>
  <c r="C8"/>
  <c r="C6"/>
  <c r="C4"/>
  <c r="C37" i="4"/>
  <c r="C43"/>
  <c r="C41"/>
  <c r="C33"/>
  <c r="C35" s="1"/>
  <c r="C19"/>
  <c r="C17"/>
  <c r="C8"/>
  <c r="C6"/>
  <c r="C4"/>
  <c r="D38" i="3"/>
  <c r="B38"/>
  <c r="C45"/>
  <c r="C43"/>
  <c r="C41"/>
  <c r="C8"/>
  <c r="C6"/>
  <c r="C16"/>
  <c r="C4"/>
  <c r="C28"/>
  <c r="C30"/>
  <c r="C40" i="6" l="1"/>
  <c r="B30" i="5"/>
  <c r="C32" i="3"/>
  <c r="C34" s="1"/>
</calcChain>
</file>

<file path=xl/comments1.xml><?xml version="1.0" encoding="utf-8"?>
<comments xmlns="http://schemas.openxmlformats.org/spreadsheetml/2006/main">
  <authors>
    <author>Author</author>
  </authors>
  <commentList>
    <comment ref="B2" authorId="0">
      <text>
        <r>
          <rPr>
            <sz val="9"/>
            <color indexed="81"/>
            <rFont val="Tahoma"/>
            <family val="2"/>
            <charset val="161"/>
          </rPr>
          <t xml:space="preserve">
A few sets of calculations are written in this excel workbook that concern some modules which are used frequently in OSE machine designs. The idea is that since the machinery design is simple and uses standard parts (like beams and bolts), then analytical equations can be used to solve the stresses applied on each part. The goal is to avoid extreme oversizing of the components of the machines and therefore to reduce material and energy waste. The excel application is chosen for the calculations, since it can be found in almost every PC. The equations are also written as a text in the workbook, because it helps to an easier understanding and validation of the calculations and an easy copy/paste to other applications like scilab.
The cells that have the inputs are marked in orange color.</t>
        </r>
        <r>
          <rPr>
            <b/>
            <sz val="9"/>
            <color indexed="81"/>
            <rFont val="Tahoma"/>
            <family val="2"/>
            <charset val="161"/>
          </rPr>
          <t xml:space="preserve"> There is a description for each variable, in the comments of its cell,</t>
        </r>
        <r>
          <rPr>
            <sz val="9"/>
            <color indexed="81"/>
            <rFont val="Tahoma"/>
            <family val="2"/>
            <charset val="161"/>
          </rPr>
          <t xml:space="preserve"> and in some cases a suggested value. All the inputs should be converted in S.I. unit system. All the outputs can be converted in other unit systems.
1 N/(mm^2) = 1 MPa
1 lbf/(in^2) = 1 psi
pi = 3.14159265358979...
Tables for mechanical properties of various materials can be found at:
http://www.matweb.com/
Worksheets:
*Stresses on Pin of joint
*Forces on base of hyd. cylinder (this is the mounting base of the hydraulic cylinder that is on the tractor)
*Forces on base of hyd. cyli (2) (this is the mounting base of the hydraulic cylinder that is on the backhoe)
*Stresses on bolt</t>
        </r>
      </text>
    </comment>
  </commentList>
</comments>
</file>

<file path=xl/comments2.xml><?xml version="1.0" encoding="utf-8"?>
<comments xmlns="http://schemas.openxmlformats.org/spreadsheetml/2006/main">
  <authors>
    <author>Author</author>
  </authors>
  <commentList>
    <comment ref="B11" authorId="0">
      <text>
        <r>
          <rPr>
            <sz val="9"/>
            <color indexed="81"/>
            <rFont val="Tahoma"/>
            <family val="2"/>
            <charset val="161"/>
          </rPr>
          <t>F: External force
Note: we assume that there are no external forces on z direction.</t>
        </r>
      </text>
    </comment>
    <comment ref="B13" authorId="0">
      <text>
        <r>
          <rPr>
            <sz val="9"/>
            <color indexed="81"/>
            <rFont val="Tahoma"/>
            <family val="2"/>
            <charset val="161"/>
          </rPr>
          <t xml:space="preserve">Fx: The horizontal component of force (F).
</t>
        </r>
      </text>
    </comment>
    <comment ref="B14" authorId="0">
      <text>
        <r>
          <rPr>
            <sz val="9"/>
            <color indexed="81"/>
            <rFont val="Tahoma"/>
            <family val="2"/>
            <charset val="161"/>
          </rPr>
          <t xml:space="preserve">Fy: The vertical component of of force (F).
</t>
        </r>
      </text>
    </comment>
    <comment ref="B18" authorId="0">
      <text>
        <r>
          <rPr>
            <sz val="9"/>
            <color indexed="81"/>
            <rFont val="Tahoma"/>
            <family val="2"/>
            <charset val="161"/>
          </rPr>
          <t>N: Number of shear cross-sections of the pin that force (F) is transmitted/distributed.
Typically N=2 (two plates with hole support  the pin at its ends).</t>
        </r>
      </text>
    </comment>
    <comment ref="B19" authorId="0">
      <text>
        <r>
          <rPr>
            <sz val="9"/>
            <color indexed="81"/>
            <rFont val="Tahoma"/>
            <family val="2"/>
            <charset val="161"/>
          </rPr>
          <t>d: Diameter of the pin.</t>
        </r>
      </text>
    </comment>
    <comment ref="B21" authorId="0">
      <text>
        <r>
          <rPr>
            <sz val="9"/>
            <color indexed="81"/>
            <rFont val="Tahoma"/>
            <family val="2"/>
            <charset val="161"/>
          </rPr>
          <t>ultimate_tensile_strength: The ultimate tensile strengh of the material of the pin.</t>
        </r>
      </text>
    </comment>
    <comment ref="B28" authorId="0">
      <text>
        <r>
          <rPr>
            <sz val="9"/>
            <color indexed="81"/>
            <rFont val="Tahoma"/>
            <family val="2"/>
            <charset val="161"/>
          </rPr>
          <t xml:space="preserve">F2: Shear for on each sheared cross-sectional area.
</t>
        </r>
      </text>
    </comment>
    <comment ref="B30" authorId="0">
      <text>
        <r>
          <rPr>
            <sz val="9"/>
            <color indexed="81"/>
            <rFont val="Tahoma"/>
            <family val="2"/>
            <charset val="161"/>
          </rPr>
          <t>A: Cross-sectional area of the pin.</t>
        </r>
      </text>
    </comment>
    <comment ref="B32" authorId="0">
      <text>
        <r>
          <rPr>
            <sz val="9"/>
            <color indexed="81"/>
            <rFont val="Tahoma"/>
            <family val="2"/>
            <charset val="161"/>
          </rPr>
          <t xml:space="preserve">tau_shear: Maximum shear stress.
</t>
        </r>
      </text>
    </comment>
    <comment ref="B34" authorId="0">
      <text>
        <r>
          <rPr>
            <sz val="9"/>
            <color indexed="81"/>
            <rFont val="Tahoma"/>
            <family val="2"/>
            <charset val="161"/>
          </rPr>
          <t xml:space="preserve">sigma_total: equivalent tensile stress </t>
        </r>
      </text>
    </comment>
  </commentList>
</comments>
</file>

<file path=xl/comments3.xml><?xml version="1.0" encoding="utf-8"?>
<comments xmlns="http://schemas.openxmlformats.org/spreadsheetml/2006/main">
  <authors>
    <author>Author</author>
  </authors>
  <commentList>
    <comment ref="B11" authorId="0">
      <text>
        <r>
          <rPr>
            <sz val="9"/>
            <color indexed="81"/>
            <rFont val="Tahoma"/>
            <family val="2"/>
            <charset val="161"/>
          </rPr>
          <t xml:space="preserve">Fx: The horizontal component of the external force (F),
shown as "R_JHAx*0.5" in the picture.
</t>
        </r>
        <r>
          <rPr>
            <b/>
            <sz val="9"/>
            <color indexed="81"/>
            <rFont val="Tahoma"/>
            <family val="2"/>
            <charset val="161"/>
          </rPr>
          <t xml:space="preserve">
Note:</t>
        </r>
        <r>
          <rPr>
            <sz val="9"/>
            <color indexed="81"/>
            <rFont val="Tahoma"/>
            <family val="2"/>
            <charset val="161"/>
          </rPr>
          <t xml:space="preserve"> Fx must be positive e.i. at the direction shown in the picture.</t>
        </r>
      </text>
    </comment>
    <comment ref="B12" authorId="0">
      <text>
        <r>
          <rPr>
            <sz val="9"/>
            <color indexed="81"/>
            <rFont val="Tahoma"/>
            <family val="2"/>
            <charset val="161"/>
          </rPr>
          <t xml:space="preserve">Fy: The vertical component of the external force (F), shown as "R_JHAy*0.5" in the picture.
</t>
        </r>
        <r>
          <rPr>
            <b/>
            <sz val="9"/>
            <color indexed="81"/>
            <rFont val="Tahoma"/>
            <family val="2"/>
            <charset val="161"/>
          </rPr>
          <t>Note:</t>
        </r>
        <r>
          <rPr>
            <sz val="9"/>
            <color indexed="81"/>
            <rFont val="Tahoma"/>
            <family val="2"/>
            <charset val="161"/>
          </rPr>
          <t xml:space="preserve"> If Fy is at the oposite direction from the direction shown in the picture, then enter a negative value </t>
        </r>
        <r>
          <rPr>
            <b/>
            <sz val="9"/>
            <color indexed="81"/>
            <rFont val="Tahoma"/>
            <family val="2"/>
            <charset val="161"/>
          </rPr>
          <t>(great negative values of Fy might make the calculations invalid).</t>
        </r>
      </text>
    </comment>
    <comment ref="B14" authorId="0">
      <text>
        <r>
          <rPr>
            <sz val="9"/>
            <color indexed="81"/>
            <rFont val="Tahoma"/>
            <family val="2"/>
            <charset val="161"/>
          </rPr>
          <t>F: External force</t>
        </r>
      </text>
    </comment>
    <comment ref="B15" authorId="0">
      <text>
        <r>
          <rPr>
            <sz val="9"/>
            <color indexed="81"/>
            <rFont val="Tahoma"/>
            <family val="2"/>
            <charset val="161"/>
          </rPr>
          <t xml:space="preserve">Theta: The angle between the direction of the external force
           (F) and the horizontal line.
</t>
        </r>
      </text>
    </comment>
    <comment ref="B17" authorId="0">
      <text>
        <r>
          <rPr>
            <sz val="9"/>
            <color indexed="81"/>
            <rFont val="Tahoma"/>
            <family val="2"/>
            <charset val="161"/>
          </rPr>
          <t xml:space="preserve">Fx: The horizontal component of the external force (F), shown as "R_JHAx*0.5" in the picture.
</t>
        </r>
        <r>
          <rPr>
            <b/>
            <sz val="9"/>
            <color indexed="81"/>
            <rFont val="Tahoma"/>
            <family val="2"/>
            <charset val="161"/>
          </rPr>
          <t>Note:</t>
        </r>
        <r>
          <rPr>
            <sz val="9"/>
            <color indexed="81"/>
            <rFont val="Tahoma"/>
            <family val="2"/>
            <charset val="161"/>
          </rPr>
          <t xml:space="preserve"> Fx must be positive e.i. at the direction shown in the picture.
</t>
        </r>
      </text>
    </comment>
    <comment ref="B19" authorId="0">
      <text>
        <r>
          <rPr>
            <sz val="9"/>
            <color indexed="81"/>
            <rFont val="Tahoma"/>
            <family val="2"/>
            <charset val="161"/>
          </rPr>
          <t xml:space="preserve">Fy: The vertical component of the external force (F), shown as "R_JHAy*0.5" in the picture.
</t>
        </r>
        <r>
          <rPr>
            <b/>
            <sz val="9"/>
            <color indexed="81"/>
            <rFont val="Tahoma"/>
            <family val="2"/>
            <charset val="161"/>
          </rPr>
          <t>Note:</t>
        </r>
        <r>
          <rPr>
            <sz val="9"/>
            <color indexed="81"/>
            <rFont val="Tahoma"/>
            <family val="2"/>
            <charset val="161"/>
          </rPr>
          <t xml:space="preserve"> If Fy is at the oposite direction from the direction shown in the picture, then enter a negative value </t>
        </r>
        <r>
          <rPr>
            <b/>
            <sz val="9"/>
            <color indexed="81"/>
            <rFont val="Tahoma"/>
            <family val="2"/>
            <charset val="161"/>
          </rPr>
          <t xml:space="preserve">(great negative values of Fy might make the calculations invalid).
</t>
        </r>
      </text>
    </comment>
    <comment ref="B21" authorId="0">
      <text>
        <r>
          <rPr>
            <sz val="9"/>
            <color indexed="81"/>
            <rFont val="Tahoma"/>
            <family val="2"/>
            <charset val="161"/>
          </rPr>
          <t>L1: The distance between the corner of the base (blue dot) and the first row of the bolts, as shown in the picture.</t>
        </r>
      </text>
    </comment>
    <comment ref="B22" authorId="0">
      <text>
        <r>
          <rPr>
            <sz val="9"/>
            <color indexed="81"/>
            <rFont val="Tahoma"/>
            <family val="2"/>
            <charset val="161"/>
          </rPr>
          <t>L2: The distance between the corner of the base (blue dot) and the second row of the bolts, as shown in the picture.</t>
        </r>
      </text>
    </comment>
    <comment ref="B23" authorId="0">
      <text>
        <r>
          <rPr>
            <sz val="9"/>
            <color indexed="81"/>
            <rFont val="Tahoma"/>
            <family val="2"/>
            <charset val="161"/>
          </rPr>
          <t>L3: The vertical distance between the corner of the base (blue dot) and the center of the pin of the joint, as shown in the picture.</t>
        </r>
      </text>
    </comment>
    <comment ref="B24" authorId="0">
      <text>
        <r>
          <rPr>
            <sz val="9"/>
            <color indexed="81"/>
            <rFont val="Tahoma"/>
            <family val="2"/>
            <charset val="161"/>
          </rPr>
          <t>L4: The horizontal distance between the corner of the base (blue dot) and the center of the pin of the joint, as shown in the picture.</t>
        </r>
      </text>
    </comment>
    <comment ref="B25" authorId="0">
      <text>
        <r>
          <rPr>
            <sz val="9"/>
            <color indexed="81"/>
            <rFont val="Tahoma"/>
            <family val="2"/>
            <charset val="161"/>
          </rPr>
          <t>N: The number of bolts in each of the two rows.
In the picture for example, two bolts on each row are shown.</t>
        </r>
      </text>
    </comment>
    <comment ref="B28" authorId="0">
      <text>
        <r>
          <rPr>
            <sz val="9"/>
            <color indexed="81"/>
            <rFont val="Tahoma"/>
            <family val="2"/>
            <charset val="161"/>
          </rPr>
          <t xml:space="preserve">Fx: The horizontal component of the external force (F),
shown as "R_JHAx*0.5" in the picture.
</t>
        </r>
        <r>
          <rPr>
            <b/>
            <sz val="9"/>
            <color indexed="81"/>
            <rFont val="Tahoma"/>
            <family val="2"/>
            <charset val="161"/>
          </rPr>
          <t xml:space="preserve">
Note:</t>
        </r>
        <r>
          <rPr>
            <sz val="9"/>
            <color indexed="81"/>
            <rFont val="Tahoma"/>
            <family val="2"/>
            <charset val="161"/>
          </rPr>
          <t xml:space="preserve"> If Fx is at the oposite direction from the direction shown in the picture, </t>
        </r>
        <r>
          <rPr>
            <b/>
            <sz val="9"/>
            <color indexed="81"/>
            <rFont val="Tahoma"/>
            <family val="2"/>
            <charset val="161"/>
          </rPr>
          <t>then the calculations are not valid,</t>
        </r>
        <r>
          <rPr>
            <sz val="9"/>
            <color indexed="81"/>
            <rFont val="Tahoma"/>
            <family val="2"/>
            <charset val="161"/>
          </rPr>
          <t xml:space="preserve"> because the center of rotation will not be the blue dot in the picture.</t>
        </r>
      </text>
    </comment>
    <comment ref="B29" authorId="0">
      <text>
        <r>
          <rPr>
            <sz val="9"/>
            <color indexed="81"/>
            <rFont val="Tahoma"/>
            <family val="2"/>
            <charset val="161"/>
          </rPr>
          <t xml:space="preserve">Fy: The vertical component of the external force (F), shown as "R_JHAy*0.5" in the picture.
</t>
        </r>
        <r>
          <rPr>
            <b/>
            <sz val="9"/>
            <color indexed="81"/>
            <rFont val="Tahoma"/>
            <family val="2"/>
            <charset val="161"/>
          </rPr>
          <t>Note:</t>
        </r>
        <r>
          <rPr>
            <sz val="9"/>
            <color indexed="81"/>
            <rFont val="Tahoma"/>
            <family val="2"/>
            <charset val="161"/>
          </rPr>
          <t xml:space="preserve"> If Fy is at the oposite direction from the direction shown in the picture, </t>
        </r>
        <r>
          <rPr>
            <b/>
            <sz val="9"/>
            <color indexed="81"/>
            <rFont val="Tahoma"/>
            <family val="2"/>
            <charset val="161"/>
          </rPr>
          <t>then the calculations might not be valid.</t>
        </r>
      </text>
    </comment>
    <comment ref="B33" authorId="0">
      <text>
        <r>
          <rPr>
            <sz val="9"/>
            <color indexed="81"/>
            <rFont val="Tahoma"/>
            <family val="2"/>
            <charset val="161"/>
          </rPr>
          <t xml:space="preserve">F_B2/N: Tensile force on each bolt of the second row.
</t>
        </r>
        <r>
          <rPr>
            <b/>
            <sz val="9"/>
            <color indexed="81"/>
            <rFont val="Tahoma"/>
            <family val="2"/>
            <charset val="161"/>
          </rPr>
          <t xml:space="preserve">
Note:</t>
        </r>
        <r>
          <rPr>
            <sz val="9"/>
            <color indexed="81"/>
            <rFont val="Tahoma"/>
            <family val="2"/>
            <charset val="161"/>
          </rPr>
          <t xml:space="preserve"> If F_B2/N has negative value, then consider it as zero (IF F_B2/N &lt; 0 THEN F_B2/N=0).</t>
        </r>
      </text>
    </comment>
    <comment ref="B35" authorId="0">
      <text>
        <r>
          <rPr>
            <sz val="9"/>
            <color indexed="81"/>
            <rFont val="Tahoma"/>
            <family val="2"/>
            <charset val="161"/>
          </rPr>
          <t xml:space="preserve">F_B1/N: Tensile force on each bolt of the first row.
</t>
        </r>
        <r>
          <rPr>
            <b/>
            <sz val="9"/>
            <color indexed="81"/>
            <rFont val="Tahoma"/>
            <family val="2"/>
            <charset val="161"/>
          </rPr>
          <t>Note:</t>
        </r>
        <r>
          <rPr>
            <sz val="9"/>
            <color indexed="81"/>
            <rFont val="Tahoma"/>
            <family val="2"/>
            <charset val="161"/>
          </rPr>
          <t xml:space="preserve"> If F_B1/N has negative value, then consider it as zero (IF F_B1/N &lt; 0 THEN F_B1/N=0).</t>
        </r>
      </text>
    </comment>
    <comment ref="B37" authorId="0">
      <text>
        <r>
          <rPr>
            <sz val="9"/>
            <color indexed="81"/>
            <rFont val="Tahoma"/>
            <family val="2"/>
            <charset val="161"/>
          </rPr>
          <t xml:space="preserve">Fx/(2*N): Shear force on each bolt of the base.
We assume that the base has two rows of N bolts in each row.
</t>
        </r>
      </text>
    </comment>
  </commentList>
</comments>
</file>

<file path=xl/comments4.xml><?xml version="1.0" encoding="utf-8"?>
<comments xmlns="http://schemas.openxmlformats.org/spreadsheetml/2006/main">
  <authors>
    <author>Author</author>
  </authors>
  <commentList>
    <comment ref="B11" authorId="0">
      <text>
        <r>
          <rPr>
            <sz val="9"/>
            <color indexed="81"/>
            <rFont val="Tahoma"/>
            <family val="2"/>
            <charset val="161"/>
          </rPr>
          <t xml:space="preserve">Fx: The horizontal component of the external force (F),
which is applied on the pin of the joint.
</t>
        </r>
        <r>
          <rPr>
            <b/>
            <sz val="9"/>
            <color indexed="81"/>
            <rFont val="Tahoma"/>
            <family val="2"/>
            <charset val="161"/>
          </rPr>
          <t xml:space="preserve">
</t>
        </r>
      </text>
    </comment>
    <comment ref="B12" authorId="0">
      <text>
        <r>
          <rPr>
            <sz val="9"/>
            <color indexed="81"/>
            <rFont val="Tahoma"/>
            <family val="2"/>
            <charset val="161"/>
          </rPr>
          <t xml:space="preserve">Fy: The vertical component of the external force (F), which applied on the pin of the joint.
</t>
        </r>
      </text>
    </comment>
    <comment ref="B14" authorId="0">
      <text>
        <r>
          <rPr>
            <sz val="9"/>
            <color indexed="81"/>
            <rFont val="Tahoma"/>
            <family val="2"/>
            <charset val="161"/>
          </rPr>
          <t>F: The external force that is applied on the pin of the joint.</t>
        </r>
      </text>
    </comment>
    <comment ref="B15" authorId="0">
      <text>
        <r>
          <rPr>
            <sz val="9"/>
            <color indexed="81"/>
            <rFont val="Tahoma"/>
            <family val="2"/>
            <charset val="161"/>
          </rPr>
          <t xml:space="preserve">Theta: The angle between the direction of the external force
           (F) and the horizontal line.
</t>
        </r>
      </text>
    </comment>
    <comment ref="B17" authorId="0">
      <text>
        <r>
          <rPr>
            <sz val="9"/>
            <color indexed="81"/>
            <rFont val="Tahoma"/>
            <family val="2"/>
            <charset val="161"/>
          </rPr>
          <t xml:space="preserve">Fx: The horizontal component of the external force (F), which is applied on the pin of the joint.
</t>
        </r>
      </text>
    </comment>
    <comment ref="B19" authorId="0">
      <text>
        <r>
          <rPr>
            <sz val="9"/>
            <color indexed="81"/>
            <rFont val="Tahoma"/>
            <family val="2"/>
            <charset val="161"/>
          </rPr>
          <t xml:space="preserve">Fy: The vertical component of the external force (F), which applied on the pin of the joint.
</t>
        </r>
      </text>
    </comment>
    <comment ref="B21" authorId="0">
      <text>
        <r>
          <rPr>
            <sz val="9"/>
            <color indexed="81"/>
            <rFont val="Tahoma"/>
            <family val="2"/>
            <charset val="161"/>
          </rPr>
          <t>L1: The horizontal distance as it is shown in the picture.</t>
        </r>
      </text>
    </comment>
    <comment ref="B22" authorId="0">
      <text>
        <r>
          <rPr>
            <sz val="9"/>
            <color indexed="81"/>
            <rFont val="Tahoma"/>
            <family val="2"/>
            <charset val="161"/>
          </rPr>
          <t>L2: The vertical distance as it is shown in the picture.</t>
        </r>
      </text>
    </comment>
    <comment ref="B23" authorId="0">
      <text>
        <r>
          <rPr>
            <sz val="9"/>
            <color indexed="81"/>
            <rFont val="Tahoma"/>
            <family val="2"/>
            <charset val="161"/>
          </rPr>
          <t>L3: The vertical distance between the center of the four holes of the bolts and the center of the pin of the joint, as shown in the picture.</t>
        </r>
      </text>
    </comment>
    <comment ref="B24" authorId="0">
      <text>
        <r>
          <rPr>
            <sz val="9"/>
            <color indexed="81"/>
            <rFont val="Tahoma"/>
            <family val="2"/>
            <charset val="161"/>
          </rPr>
          <t>N: The number of the plates that the external force F of the pin is transmited (divided) to.
Note: Typically there are two plates that support the pin (a plate is illustrated in the picture).</t>
        </r>
      </text>
    </comment>
    <comment ref="B27" authorId="0">
      <text>
        <r>
          <rPr>
            <sz val="9"/>
            <color indexed="81"/>
            <rFont val="Tahoma"/>
            <family val="2"/>
            <charset val="161"/>
          </rPr>
          <t xml:space="preserve">Fx: The horizontal component of the external force (F),
which is applied on the pin of the joint.
</t>
        </r>
      </text>
    </comment>
    <comment ref="B28" authorId="0">
      <text>
        <r>
          <rPr>
            <sz val="9"/>
            <color indexed="81"/>
            <rFont val="Tahoma"/>
            <family val="2"/>
            <charset val="161"/>
          </rPr>
          <t xml:space="preserve">Fy: The vertical component of the external force (F), which applied on the pin of the joint.
</t>
        </r>
      </text>
    </comment>
    <comment ref="B32" authorId="0">
      <text>
        <r>
          <rPr>
            <sz val="9"/>
            <color indexed="81"/>
            <rFont val="Tahoma"/>
            <family val="2"/>
            <charset val="161"/>
          </rPr>
          <t>L: The distance between the center of the (set of the) four holes of the bolts and the (center of the) hole of the first bolt.</t>
        </r>
      </text>
    </comment>
    <comment ref="B34" authorId="0">
      <text>
        <r>
          <rPr>
            <sz val="9"/>
            <color indexed="81"/>
            <rFont val="Tahoma"/>
            <family val="2"/>
            <charset val="161"/>
          </rPr>
          <t>Fb1: The shear force applied to each bolt due to the moment that Fx/N produces.
Note: Fb1 vector is vertical to L.</t>
        </r>
      </text>
    </comment>
    <comment ref="B36" authorId="0">
      <text>
        <r>
          <rPr>
            <sz val="9"/>
            <color indexed="81"/>
            <rFont val="Tahoma"/>
            <family val="2"/>
            <charset val="161"/>
          </rPr>
          <t xml:space="preserve">Fb2: The shear force applied to each bolt due to Fy/N.
</t>
        </r>
      </text>
    </comment>
    <comment ref="B38" authorId="0">
      <text>
        <r>
          <rPr>
            <sz val="9"/>
            <color indexed="81"/>
            <rFont val="Tahoma"/>
            <family val="2"/>
            <charset val="161"/>
          </rPr>
          <t>Fb3: The shear force applied to each bolt due to Fx/N.</t>
        </r>
      </text>
    </comment>
    <comment ref="B40" authorId="0">
      <text>
        <r>
          <rPr>
            <sz val="9"/>
            <color indexed="81"/>
            <rFont val="Tahoma"/>
            <family val="2"/>
            <charset val="161"/>
          </rPr>
          <t>Fb_total: The maximun force applied on the bolt.
Note: in this case, this force is a shear force  (the tensile force is zero).</t>
        </r>
      </text>
    </comment>
  </commentList>
</comments>
</file>

<file path=xl/comments5.xml><?xml version="1.0" encoding="utf-8"?>
<comments xmlns="http://schemas.openxmlformats.org/spreadsheetml/2006/main">
  <authors>
    <author>Author</author>
  </authors>
  <commentList>
    <comment ref="B11" authorId="0">
      <text>
        <r>
          <rPr>
            <sz val="9"/>
            <color indexed="81"/>
            <rFont val="Tahoma"/>
            <family val="2"/>
            <charset val="161"/>
          </rPr>
          <t>F_tensile: Tensile force on the bolt.</t>
        </r>
      </text>
    </comment>
    <comment ref="B12" authorId="0">
      <text>
        <r>
          <rPr>
            <sz val="9"/>
            <color indexed="81"/>
            <rFont val="Tahoma"/>
            <family val="2"/>
            <charset val="161"/>
          </rPr>
          <t xml:space="preserve">F_shear: Shear force on the bolt.
</t>
        </r>
      </text>
    </comment>
    <comment ref="B14" authorId="0">
      <text>
        <r>
          <rPr>
            <sz val="9"/>
            <color indexed="81"/>
            <rFont val="Tahoma"/>
            <family val="2"/>
            <charset val="161"/>
          </rPr>
          <t>d: The outer diameter of the bolt, if safety factor is 9, else d = inner diameter of the thread of the bolt.</t>
        </r>
      </text>
    </comment>
    <comment ref="B16" authorId="0">
      <text>
        <r>
          <rPr>
            <sz val="9"/>
            <color indexed="81"/>
            <rFont val="Tahoma"/>
            <family val="2"/>
            <charset val="161"/>
          </rPr>
          <t>ultimate_tensile_strength: The ultimate tensile strengh of the material of the bolt.</t>
        </r>
      </text>
    </comment>
    <comment ref="B20" authorId="0">
      <text>
        <r>
          <rPr>
            <sz val="9"/>
            <color indexed="81"/>
            <rFont val="Tahoma"/>
            <family val="2"/>
            <charset val="161"/>
          </rPr>
          <t>A: Cross-sectional area of the bolt.</t>
        </r>
      </text>
    </comment>
    <comment ref="B22" authorId="0">
      <text>
        <r>
          <rPr>
            <sz val="9"/>
            <color indexed="81"/>
            <rFont val="Tahoma"/>
            <family val="2"/>
            <charset val="161"/>
          </rPr>
          <t>sigma_tensile: maximum tensile stress.</t>
        </r>
      </text>
    </comment>
    <comment ref="B24" authorId="0">
      <text>
        <r>
          <rPr>
            <sz val="9"/>
            <color indexed="81"/>
            <rFont val="Tahoma"/>
            <family val="2"/>
            <charset val="161"/>
          </rPr>
          <t xml:space="preserve">tau_shear: Maximum shear stress.
</t>
        </r>
      </text>
    </comment>
    <comment ref="B26" authorId="0">
      <text>
        <r>
          <rPr>
            <sz val="9"/>
            <color indexed="81"/>
            <rFont val="Tahoma"/>
            <family val="2"/>
            <charset val="161"/>
          </rPr>
          <t xml:space="preserve">sigma_total: equivalent tensile stress </t>
        </r>
      </text>
    </comment>
  </commentList>
</comments>
</file>

<file path=xl/sharedStrings.xml><?xml version="1.0" encoding="utf-8"?>
<sst xmlns="http://schemas.openxmlformats.org/spreadsheetml/2006/main" count="294" uniqueCount="76">
  <si>
    <t>F</t>
  </si>
  <si>
    <t>Theta</t>
  </si>
  <si>
    <t>[deg]</t>
  </si>
  <si>
    <t>[N]</t>
  </si>
  <si>
    <t>[rad]</t>
  </si>
  <si>
    <t>Fx</t>
  </si>
  <si>
    <t>Fy</t>
  </si>
  <si>
    <t>[lbf]</t>
  </si>
  <si>
    <t>L1</t>
  </si>
  <si>
    <t>L2</t>
  </si>
  <si>
    <t>L3</t>
  </si>
  <si>
    <t>L4</t>
  </si>
  <si>
    <t>[mm]</t>
  </si>
  <si>
    <t>[in]</t>
  </si>
  <si>
    <t>Enter inputs in S.I.</t>
  </si>
  <si>
    <t>N</t>
  </si>
  <si>
    <t>d</t>
  </si>
  <si>
    <t xml:space="preserve">F = </t>
  </si>
  <si>
    <t>A</t>
  </si>
  <si>
    <t>[mm^2]</t>
  </si>
  <si>
    <t>F2</t>
  </si>
  <si>
    <t>safety_factor</t>
  </si>
  <si>
    <t>sigma_total</t>
  </si>
  <si>
    <t>tau_shear</t>
  </si>
  <si>
    <t>Calculations</t>
  </si>
  <si>
    <t>[N/(mm^2)]</t>
  </si>
  <si>
    <t>Units conversion</t>
  </si>
  <si>
    <t>ultimate_tensile strength</t>
  </si>
  <si>
    <t>Force</t>
  </si>
  <si>
    <t>Length</t>
  </si>
  <si>
    <t>Stress/Pressure</t>
  </si>
  <si>
    <t>[lbf/(in^2)]</t>
  </si>
  <si>
    <t>Check</t>
  </si>
  <si>
    <t>safety_factor*sigma_total (must be less than) ultimate_tensile_strength</t>
  </si>
  <si>
    <t>&lt;</t>
  </si>
  <si>
    <t>is</t>
  </si>
  <si>
    <t>?</t>
  </si>
  <si>
    <t>from</t>
  </si>
  <si>
    <t>to</t>
  </si>
  <si>
    <t>Or else enter:</t>
  </si>
  <si>
    <t>// F = ( Fx^2 + Fy^2 )^0.5</t>
  </si>
  <si>
    <t>// F2 = F/N</t>
  </si>
  <si>
    <t>// A = pi * (d/2)^2</t>
  </si>
  <si>
    <t>// tau_shear = (4/3)*F2/A</t>
  </si>
  <si>
    <t>// sigma_total = 2*tau_shear</t>
  </si>
  <si>
    <t>Angle</t>
  </si>
  <si>
    <t>// Fx = F*cos(theta)</t>
  </si>
  <si>
    <t>// Fy = F*sin(theta)</t>
  </si>
  <si>
    <t>[unitless]</t>
  </si>
  <si>
    <t>Fx=</t>
  </si>
  <si>
    <t>Fy=</t>
  </si>
  <si>
    <t>F_B1/N</t>
  </si>
  <si>
    <t>F_B2/N</t>
  </si>
  <si>
    <t>// F_B2/N = ( ( FX*L3 -Fy*L4 )/(L2 + L1^2/L2 ) )/N</t>
  </si>
  <si>
    <t>// Fx/(2*N) = Fx/(2*N)</t>
  </si>
  <si>
    <t>Fx/(2*N)</t>
  </si>
  <si>
    <t>F_tensile</t>
  </si>
  <si>
    <t>F_shear</t>
  </si>
  <si>
    <t>Calculations (Note: we assume that there is no pre-stress on the bolt)</t>
  </si>
  <si>
    <t>// tau_shear = (4/3)*F_shear/A</t>
  </si>
  <si>
    <t>// sigma_tensile=F_tensile/A</t>
  </si>
  <si>
    <t>sigma_tensile</t>
  </si>
  <si>
    <t>// sigma_total = ( sigma_tensile^2 + 4*tau_shear^2 )^0.5</t>
  </si>
  <si>
    <t>// L = ( L1^2 + L2^2 )^0.5</t>
  </si>
  <si>
    <t>L</t>
  </si>
  <si>
    <t>Fb1</t>
  </si>
  <si>
    <t>Fb2</t>
  </si>
  <si>
    <t>Fb3</t>
  </si>
  <si>
    <t>// Fb_total =( (Fb3+Fb1*(L2/L))^2 + (Fb2+Fb1*(L1/L))^2 )^0.5</t>
  </si>
  <si>
    <t>Fb_total</t>
  </si>
  <si>
    <t>Select input that is used in calculations!</t>
  </si>
  <si>
    <t>Select inputs that are used in calculations!</t>
  </si>
  <si>
    <t>// Fb1 = abs( (Fx/N)*L3/(4*L) )</t>
  </si>
  <si>
    <t>// Fb2 = abs( (Fy/N)/4 )</t>
  </si>
  <si>
    <t>// Fb3 = abs( (Fx/N)/4 )</t>
  </si>
  <si>
    <t>// F_B1/N = (F_B2/N) * (L1/L2)</t>
  </si>
</sst>
</file>

<file path=xl/styles.xml><?xml version="1.0" encoding="utf-8"?>
<styleSheet xmlns="http://schemas.openxmlformats.org/spreadsheetml/2006/main">
  <numFmts count="1">
    <numFmt numFmtId="164" formatCode="0.00000000000000"/>
  </numFmts>
  <fonts count="6">
    <font>
      <sz val="11"/>
      <color theme="1"/>
      <name val="Calibri"/>
      <family val="2"/>
      <scheme val="minor"/>
    </font>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sz val="9"/>
      <color indexed="81"/>
      <name val="Tahoma"/>
      <family val="2"/>
      <charset val="161"/>
    </font>
    <font>
      <b/>
      <sz val="9"/>
      <color indexed="81"/>
      <name val="Tahoma"/>
      <family val="2"/>
      <charset val="161"/>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Fill="1"/>
    <xf numFmtId="0" fontId="0" fillId="2" borderId="0" xfId="0" applyFill="1"/>
    <xf numFmtId="0" fontId="3" fillId="0" borderId="0" xfId="0" applyFont="1"/>
    <xf numFmtId="0" fontId="0" fillId="0" borderId="0" xfId="0" applyAlignment="1">
      <alignment horizontal="center"/>
    </xf>
    <xf numFmtId="0" fontId="2" fillId="0" borderId="0" xfId="0" applyFont="1"/>
    <xf numFmtId="0" fontId="1" fillId="0" borderId="0" xfId="0" applyFont="1"/>
    <xf numFmtId="0" fontId="0" fillId="3" borderId="0" xfId="0" applyFill="1"/>
    <xf numFmtId="0" fontId="0" fillId="0" borderId="0" xfId="0" applyAlignment="1">
      <alignment horizontal="left"/>
    </xf>
    <xf numFmtId="164" fontId="0" fillId="0" borderId="0" xfId="0" applyNumberForma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428627</xdr:colOff>
      <xdr:row>0</xdr:row>
      <xdr:rowOff>161926</xdr:rowOff>
    </xdr:from>
    <xdr:to>
      <xdr:col>10</xdr:col>
      <xdr:colOff>552451</xdr:colOff>
      <xdr:row>16</xdr:row>
      <xdr:rowOff>1818</xdr:rowOff>
    </xdr:to>
    <xdr:pic>
      <xdr:nvPicPr>
        <xdr:cNvPr id="2069" name="Picture 21"/>
        <xdr:cNvPicPr>
          <a:picLocks noChangeAspect="1" noChangeArrowheads="1"/>
        </xdr:cNvPicPr>
      </xdr:nvPicPr>
      <xdr:blipFill>
        <a:blip xmlns:r="http://schemas.openxmlformats.org/officeDocument/2006/relationships" r:embed="rId1" cstate="print"/>
        <a:srcRect/>
        <a:stretch>
          <a:fillRect/>
        </a:stretch>
      </xdr:blipFill>
      <xdr:spPr bwMode="auto">
        <a:xfrm>
          <a:off x="3971927" y="161926"/>
          <a:ext cx="3781424" cy="28878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47626</xdr:colOff>
      <xdr:row>1</xdr:row>
      <xdr:rowOff>9526</xdr:rowOff>
    </xdr:from>
    <xdr:to>
      <xdr:col>10</xdr:col>
      <xdr:colOff>439774</xdr:colOff>
      <xdr:row>26</xdr:row>
      <xdr:rowOff>38100</xdr:rowOff>
    </xdr:to>
    <xdr:pic>
      <xdr:nvPicPr>
        <xdr:cNvPr id="3080"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3514726" y="200026"/>
          <a:ext cx="3440148" cy="47910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171450</xdr:colOff>
      <xdr:row>26</xdr:row>
      <xdr:rowOff>180975</xdr:rowOff>
    </xdr:from>
    <xdr:to>
      <xdr:col>13</xdr:col>
      <xdr:colOff>428625</xdr:colOff>
      <xdr:row>53</xdr:row>
      <xdr:rowOff>152400</xdr:rowOff>
    </xdr:to>
    <xdr:pic>
      <xdr:nvPicPr>
        <xdr:cNvPr id="5137" name="Picture 17"/>
        <xdr:cNvPicPr>
          <a:picLocks noChangeAspect="1" noChangeArrowheads="1"/>
        </xdr:cNvPicPr>
      </xdr:nvPicPr>
      <xdr:blipFill>
        <a:blip xmlns:r="http://schemas.openxmlformats.org/officeDocument/2006/relationships" r:embed="rId1" cstate="print"/>
        <a:srcRect/>
        <a:stretch>
          <a:fillRect/>
        </a:stretch>
      </xdr:blipFill>
      <xdr:spPr bwMode="auto">
        <a:xfrm>
          <a:off x="4248150" y="5133975"/>
          <a:ext cx="4524375" cy="5114925"/>
        </a:xfrm>
        <a:prstGeom prst="rect">
          <a:avLst/>
        </a:prstGeom>
        <a:noFill/>
      </xdr:spPr>
    </xdr:pic>
    <xdr:clientData/>
  </xdr:twoCellAnchor>
  <xdr:twoCellAnchor editAs="oneCell">
    <xdr:from>
      <xdr:col>5</xdr:col>
      <xdr:colOff>400050</xdr:colOff>
      <xdr:row>0</xdr:row>
      <xdr:rowOff>0</xdr:rowOff>
    </xdr:from>
    <xdr:to>
      <xdr:col>10</xdr:col>
      <xdr:colOff>571500</xdr:colOff>
      <xdr:row>26</xdr:row>
      <xdr:rowOff>114300</xdr:rowOff>
    </xdr:to>
    <xdr:pic>
      <xdr:nvPicPr>
        <xdr:cNvPr id="5139"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3867150" y="0"/>
          <a:ext cx="3219450" cy="50673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dimension ref="A2:B6"/>
  <sheetViews>
    <sheetView tabSelected="1" workbookViewId="0">
      <selection activeCell="B6" sqref="B6"/>
    </sheetView>
  </sheetViews>
  <sheetFormatPr defaultRowHeight="15"/>
  <cols>
    <col min="1" max="1" width="9.140625" customWidth="1"/>
  </cols>
  <sheetData>
    <row r="2" spans="1:2"/>
    <row r="5" spans="1:2">
      <c r="A5" s="9"/>
    </row>
    <row r="6" spans="1:2">
      <c r="A6" s="8"/>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2:E45"/>
  <sheetViews>
    <sheetView workbookViewId="0">
      <selection activeCell="B8" sqref="B8"/>
    </sheetView>
  </sheetViews>
  <sheetFormatPr defaultRowHeight="15"/>
  <cols>
    <col min="2" max="2" width="25.7109375" customWidth="1"/>
  </cols>
  <sheetData>
    <row r="2" spans="1:4">
      <c r="A2" s="3" t="s">
        <v>26</v>
      </c>
    </row>
    <row r="3" spans="1:4">
      <c r="A3" s="5" t="s">
        <v>37</v>
      </c>
      <c r="B3" t="s">
        <v>28</v>
      </c>
      <c r="C3" s="2">
        <v>1</v>
      </c>
      <c r="D3" t="s">
        <v>7</v>
      </c>
    </row>
    <row r="4" spans="1:4">
      <c r="A4" s="5" t="s">
        <v>38</v>
      </c>
      <c r="B4" t="s">
        <v>28</v>
      </c>
      <c r="C4">
        <f>C3*4.4482216</f>
        <v>4.4482216000000001</v>
      </c>
      <c r="D4" t="s">
        <v>3</v>
      </c>
    </row>
    <row r="5" spans="1:4">
      <c r="A5" s="5" t="s">
        <v>37</v>
      </c>
      <c r="B5" t="s">
        <v>29</v>
      </c>
      <c r="C5" s="2">
        <v>1</v>
      </c>
      <c r="D5" t="s">
        <v>13</v>
      </c>
    </row>
    <row r="6" spans="1:4">
      <c r="A6" s="5" t="s">
        <v>38</v>
      </c>
      <c r="B6" t="s">
        <v>29</v>
      </c>
      <c r="C6">
        <f>C5*25.4</f>
        <v>25.4</v>
      </c>
      <c r="D6" t="s">
        <v>12</v>
      </c>
    </row>
    <row r="7" spans="1:4">
      <c r="A7" s="5" t="s">
        <v>37</v>
      </c>
      <c r="B7" t="s">
        <v>30</v>
      </c>
      <c r="C7" s="2">
        <v>1</v>
      </c>
      <c r="D7" t="s">
        <v>31</v>
      </c>
    </row>
    <row r="8" spans="1:4">
      <c r="A8" s="5" t="s">
        <v>38</v>
      </c>
      <c r="B8" t="s">
        <v>30</v>
      </c>
      <c r="C8">
        <f>C7*0.00689475728</f>
        <v>6.8947572800000002E-3</v>
      </c>
      <c r="D8" t="s">
        <v>25</v>
      </c>
    </row>
    <row r="10" spans="1:4">
      <c r="A10" s="3" t="s">
        <v>14</v>
      </c>
    </row>
    <row r="11" spans="1:4">
      <c r="B11" t="s">
        <v>0</v>
      </c>
      <c r="C11" s="7">
        <v>1</v>
      </c>
      <c r="D11" t="s">
        <v>3</v>
      </c>
    </row>
    <row r="12" spans="1:4">
      <c r="B12" t="s">
        <v>39</v>
      </c>
    </row>
    <row r="13" spans="1:4">
      <c r="B13" t="s">
        <v>5</v>
      </c>
      <c r="C13" s="2">
        <v>1</v>
      </c>
      <c r="D13" t="s">
        <v>3</v>
      </c>
    </row>
    <row r="14" spans="1:4">
      <c r="B14" t="s">
        <v>6</v>
      </c>
      <c r="C14" s="2">
        <v>1</v>
      </c>
      <c r="D14" t="s">
        <v>3</v>
      </c>
    </row>
    <row r="15" spans="1:4">
      <c r="B15" s="6" t="s">
        <v>40</v>
      </c>
    </row>
    <row r="16" spans="1:4">
      <c r="B16" t="s">
        <v>0</v>
      </c>
      <c r="C16">
        <f>(C13^2+C14^2)^0.5</f>
        <v>1.4142135623730951</v>
      </c>
      <c r="D16" t="s">
        <v>3</v>
      </c>
    </row>
    <row r="18" spans="1:4">
      <c r="B18" t="s">
        <v>15</v>
      </c>
      <c r="C18" s="2">
        <v>2</v>
      </c>
    </row>
    <row r="19" spans="1:4">
      <c r="B19" t="s">
        <v>16</v>
      </c>
      <c r="C19" s="2">
        <v>3</v>
      </c>
      <c r="D19" t="s">
        <v>12</v>
      </c>
    </row>
    <row r="20" spans="1:4">
      <c r="B20" t="s">
        <v>21</v>
      </c>
      <c r="C20" s="2">
        <v>3</v>
      </c>
      <c r="D20" t="s">
        <v>48</v>
      </c>
    </row>
    <row r="21" spans="1:4">
      <c r="B21" t="s">
        <v>27</v>
      </c>
      <c r="C21" s="2">
        <v>300</v>
      </c>
      <c r="D21" t="s">
        <v>25</v>
      </c>
    </row>
    <row r="23" spans="1:4">
      <c r="A23" s="3" t="s">
        <v>70</v>
      </c>
    </row>
    <row r="24" spans="1:4">
      <c r="B24" t="s">
        <v>17</v>
      </c>
      <c r="C24" s="2">
        <v>10</v>
      </c>
      <c r="D24" t="s">
        <v>3</v>
      </c>
    </row>
    <row r="25" spans="1:4">
      <c r="C25" s="1"/>
    </row>
    <row r="26" spans="1:4">
      <c r="A26" s="3" t="s">
        <v>24</v>
      </c>
    </row>
    <row r="27" spans="1:4">
      <c r="B27" s="6" t="s">
        <v>41</v>
      </c>
    </row>
    <row r="28" spans="1:4">
      <c r="B28" t="s">
        <v>20</v>
      </c>
      <c r="C28">
        <f>C24/C18</f>
        <v>5</v>
      </c>
      <c r="D28" t="s">
        <v>3</v>
      </c>
    </row>
    <row r="29" spans="1:4">
      <c r="B29" s="6" t="s">
        <v>42</v>
      </c>
    </row>
    <row r="30" spans="1:4">
      <c r="B30" t="s">
        <v>18</v>
      </c>
      <c r="C30">
        <f>PI()*(C19/2)^2</f>
        <v>7.0685834705770345</v>
      </c>
      <c r="D30" t="s">
        <v>19</v>
      </c>
    </row>
    <row r="31" spans="1:4">
      <c r="B31" s="6" t="s">
        <v>43</v>
      </c>
    </row>
    <row r="32" spans="1:4">
      <c r="B32" t="s">
        <v>23</v>
      </c>
      <c r="C32">
        <f>(4/3)*C28/C30</f>
        <v>0.94314040350752781</v>
      </c>
      <c r="D32" t="s">
        <v>25</v>
      </c>
    </row>
    <row r="33" spans="1:5">
      <c r="B33" s="6" t="s">
        <v>44</v>
      </c>
    </row>
    <row r="34" spans="1:5">
      <c r="B34" t="s">
        <v>22</v>
      </c>
      <c r="C34">
        <f>2*C32</f>
        <v>1.8862808070150556</v>
      </c>
      <c r="D34" t="s">
        <v>25</v>
      </c>
    </row>
    <row r="36" spans="1:5">
      <c r="A36" s="3" t="s">
        <v>32</v>
      </c>
    </row>
    <row r="37" spans="1:5">
      <c r="B37" t="s">
        <v>33</v>
      </c>
    </row>
    <row r="38" spans="1:5">
      <c r="A38" s="4" t="s">
        <v>35</v>
      </c>
      <c r="B38" s="4">
        <f>C20*C34</f>
        <v>5.6588424210451667</v>
      </c>
      <c r="C38" s="4" t="s">
        <v>34</v>
      </c>
      <c r="D38" s="4">
        <f>C21</f>
        <v>300</v>
      </c>
      <c r="E38" s="4" t="s">
        <v>36</v>
      </c>
    </row>
    <row r="39" spans="1:5">
      <c r="A39" s="3" t="s">
        <v>26</v>
      </c>
    </row>
    <row r="40" spans="1:5">
      <c r="A40" s="6" t="s">
        <v>37</v>
      </c>
      <c r="B40" t="s">
        <v>28</v>
      </c>
      <c r="C40" s="2">
        <v>1</v>
      </c>
      <c r="D40" t="s">
        <v>3</v>
      </c>
    </row>
    <row r="41" spans="1:5">
      <c r="A41" s="6" t="s">
        <v>38</v>
      </c>
      <c r="B41" t="s">
        <v>28</v>
      </c>
      <c r="C41" s="1">
        <f>C40/4.4482216</f>
        <v>0.22480894387096181</v>
      </c>
      <c r="D41" t="s">
        <v>7</v>
      </c>
    </row>
    <row r="42" spans="1:5">
      <c r="A42" s="6" t="s">
        <v>37</v>
      </c>
      <c r="B42" t="s">
        <v>29</v>
      </c>
      <c r="C42" s="2">
        <v>1</v>
      </c>
      <c r="D42" t="s">
        <v>12</v>
      </c>
    </row>
    <row r="43" spans="1:5">
      <c r="A43" s="6" t="s">
        <v>38</v>
      </c>
      <c r="B43" t="s">
        <v>29</v>
      </c>
      <c r="C43" s="1">
        <f>C42/25.4</f>
        <v>3.937007874015748E-2</v>
      </c>
      <c r="D43" t="s">
        <v>13</v>
      </c>
    </row>
    <row r="44" spans="1:5">
      <c r="A44" s="6" t="s">
        <v>37</v>
      </c>
      <c r="B44" t="s">
        <v>30</v>
      </c>
      <c r="C44" s="2">
        <v>1</v>
      </c>
      <c r="D44" t="s">
        <v>25</v>
      </c>
    </row>
    <row r="45" spans="1:5">
      <c r="A45" s="6" t="s">
        <v>38</v>
      </c>
      <c r="B45" t="s">
        <v>30</v>
      </c>
      <c r="C45" s="1">
        <f>C44/0.00689475728</f>
        <v>145.03773800721814</v>
      </c>
      <c r="D45" t="s">
        <v>31</v>
      </c>
    </row>
  </sheetData>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2:D45"/>
  <sheetViews>
    <sheetView workbookViewId="0">
      <selection activeCell="A20" sqref="A20"/>
    </sheetView>
  </sheetViews>
  <sheetFormatPr defaultRowHeight="15"/>
  <cols>
    <col min="2" max="2" width="15.42578125" customWidth="1"/>
  </cols>
  <sheetData>
    <row r="2" spans="1:4">
      <c r="A2" s="3" t="s">
        <v>26</v>
      </c>
    </row>
    <row r="3" spans="1:4">
      <c r="A3" s="5" t="s">
        <v>37</v>
      </c>
      <c r="B3" t="s">
        <v>28</v>
      </c>
      <c r="C3" s="2">
        <v>1</v>
      </c>
      <c r="D3" t="s">
        <v>7</v>
      </c>
    </row>
    <row r="4" spans="1:4">
      <c r="A4" s="5" t="s">
        <v>38</v>
      </c>
      <c r="B4" t="s">
        <v>28</v>
      </c>
      <c r="C4">
        <f>C3*4.4482216</f>
        <v>4.4482216000000001</v>
      </c>
      <c r="D4" t="s">
        <v>3</v>
      </c>
    </row>
    <row r="5" spans="1:4">
      <c r="A5" s="5" t="s">
        <v>37</v>
      </c>
      <c r="B5" t="s">
        <v>29</v>
      </c>
      <c r="C5" s="2">
        <v>1</v>
      </c>
      <c r="D5" t="s">
        <v>13</v>
      </c>
    </row>
    <row r="6" spans="1:4">
      <c r="A6" s="5" t="s">
        <v>38</v>
      </c>
      <c r="B6" t="s">
        <v>29</v>
      </c>
      <c r="C6">
        <f>C5*25.4</f>
        <v>25.4</v>
      </c>
      <c r="D6" t="s">
        <v>12</v>
      </c>
    </row>
    <row r="7" spans="1:4">
      <c r="A7" s="5" t="s">
        <v>37</v>
      </c>
      <c r="B7" t="s">
        <v>45</v>
      </c>
      <c r="C7" s="2">
        <v>1</v>
      </c>
      <c r="D7" t="s">
        <v>2</v>
      </c>
    </row>
    <row r="8" spans="1:4">
      <c r="A8" s="5" t="s">
        <v>38</v>
      </c>
      <c r="B8" t="s">
        <v>45</v>
      </c>
      <c r="C8">
        <f>C7*PI()/180</f>
        <v>1.7453292519943295E-2</v>
      </c>
      <c r="D8" t="s">
        <v>4</v>
      </c>
    </row>
    <row r="10" spans="1:4">
      <c r="A10" s="3" t="s">
        <v>14</v>
      </c>
    </row>
    <row r="11" spans="1:4">
      <c r="B11" t="s">
        <v>5</v>
      </c>
      <c r="C11" s="7">
        <v>1</v>
      </c>
      <c r="D11" t="s">
        <v>3</v>
      </c>
    </row>
    <row r="12" spans="1:4">
      <c r="B12" t="s">
        <v>6</v>
      </c>
      <c r="C12" s="7">
        <v>1</v>
      </c>
      <c r="D12" t="s">
        <v>3</v>
      </c>
    </row>
    <row r="13" spans="1:4">
      <c r="B13" t="s">
        <v>39</v>
      </c>
    </row>
    <row r="14" spans="1:4">
      <c r="B14" t="s">
        <v>0</v>
      </c>
      <c r="C14" s="2">
        <v>1</v>
      </c>
      <c r="D14" t="s">
        <v>3</v>
      </c>
    </row>
    <row r="15" spans="1:4">
      <c r="B15" t="s">
        <v>1</v>
      </c>
      <c r="C15" s="2">
        <v>0</v>
      </c>
      <c r="D15" t="s">
        <v>4</v>
      </c>
    </row>
    <row r="16" spans="1:4">
      <c r="C16" t="s">
        <v>46</v>
      </c>
    </row>
    <row r="17" spans="1:4">
      <c r="B17" t="s">
        <v>5</v>
      </c>
      <c r="C17">
        <f>C14*COS(C15)</f>
        <v>1</v>
      </c>
      <c r="D17" t="s">
        <v>3</v>
      </c>
    </row>
    <row r="18" spans="1:4">
      <c r="C18" t="s">
        <v>47</v>
      </c>
    </row>
    <row r="19" spans="1:4">
      <c r="B19" t="s">
        <v>6</v>
      </c>
      <c r="C19">
        <f>C14*SIN(C15)</f>
        <v>0</v>
      </c>
      <c r="D19" t="s">
        <v>3</v>
      </c>
    </row>
    <row r="21" spans="1:4">
      <c r="B21" t="s">
        <v>8</v>
      </c>
      <c r="C21" s="2">
        <v>1</v>
      </c>
      <c r="D21" t="s">
        <v>12</v>
      </c>
    </row>
    <row r="22" spans="1:4">
      <c r="B22" t="s">
        <v>9</v>
      </c>
      <c r="C22" s="2">
        <v>1</v>
      </c>
      <c r="D22" t="s">
        <v>12</v>
      </c>
    </row>
    <row r="23" spans="1:4">
      <c r="B23" t="s">
        <v>10</v>
      </c>
      <c r="C23" s="2">
        <v>1</v>
      </c>
      <c r="D23" t="s">
        <v>12</v>
      </c>
    </row>
    <row r="24" spans="1:4">
      <c r="B24" t="s">
        <v>11</v>
      </c>
      <c r="C24" s="2">
        <v>1</v>
      </c>
      <c r="D24" t="s">
        <v>12</v>
      </c>
    </row>
    <row r="25" spans="1:4">
      <c r="B25" t="s">
        <v>15</v>
      </c>
      <c r="C25" s="2">
        <v>2</v>
      </c>
      <c r="D25" t="s">
        <v>48</v>
      </c>
    </row>
    <row r="26" spans="1:4">
      <c r="C26" s="1"/>
    </row>
    <row r="27" spans="1:4">
      <c r="A27" s="3" t="s">
        <v>71</v>
      </c>
    </row>
    <row r="28" spans="1:4">
      <c r="B28" t="s">
        <v>49</v>
      </c>
      <c r="C28" s="2">
        <v>1</v>
      </c>
      <c r="D28" t="s">
        <v>3</v>
      </c>
    </row>
    <row r="29" spans="1:4">
      <c r="B29" t="s">
        <v>50</v>
      </c>
      <c r="C29" s="2">
        <v>1</v>
      </c>
      <c r="D29" t="s">
        <v>3</v>
      </c>
    </row>
    <row r="30" spans="1:4">
      <c r="C30" s="1"/>
    </row>
    <row r="31" spans="1:4">
      <c r="A31" s="3" t="s">
        <v>24</v>
      </c>
    </row>
    <row r="32" spans="1:4">
      <c r="A32" s="3"/>
      <c r="B32" t="s">
        <v>53</v>
      </c>
    </row>
    <row r="33" spans="1:4">
      <c r="B33" t="s">
        <v>52</v>
      </c>
      <c r="C33">
        <f>((C28*C23-C29*C24)/(C22+C21^2/C22))/C25</f>
        <v>0</v>
      </c>
      <c r="D33" t="s">
        <v>3</v>
      </c>
    </row>
    <row r="34" spans="1:4">
      <c r="B34" t="s">
        <v>75</v>
      </c>
    </row>
    <row r="35" spans="1:4">
      <c r="B35" t="s">
        <v>51</v>
      </c>
      <c r="C35">
        <f>C33*C21/C22</f>
        <v>0</v>
      </c>
      <c r="D35" t="s">
        <v>3</v>
      </c>
    </row>
    <row r="36" spans="1:4">
      <c r="B36" t="s">
        <v>54</v>
      </c>
    </row>
    <row r="37" spans="1:4">
      <c r="B37" t="s">
        <v>55</v>
      </c>
      <c r="C37">
        <f>C28/(2*C25)</f>
        <v>0.25</v>
      </c>
      <c r="D37" t="s">
        <v>3</v>
      </c>
    </row>
    <row r="39" spans="1:4">
      <c r="A39" s="3" t="s">
        <v>26</v>
      </c>
    </row>
    <row r="40" spans="1:4">
      <c r="A40" s="6" t="s">
        <v>37</v>
      </c>
      <c r="B40" t="s">
        <v>28</v>
      </c>
      <c r="C40" s="2">
        <v>1</v>
      </c>
      <c r="D40" t="s">
        <v>3</v>
      </c>
    </row>
    <row r="41" spans="1:4">
      <c r="A41" s="6" t="s">
        <v>38</v>
      </c>
      <c r="B41" t="s">
        <v>28</v>
      </c>
      <c r="C41" s="1">
        <f>C40/4.4482216</f>
        <v>0.22480894387096181</v>
      </c>
      <c r="D41" t="s">
        <v>7</v>
      </c>
    </row>
    <row r="42" spans="1:4">
      <c r="A42" s="6" t="s">
        <v>37</v>
      </c>
      <c r="B42" t="s">
        <v>29</v>
      </c>
      <c r="C42" s="2">
        <v>1</v>
      </c>
      <c r="D42" t="s">
        <v>12</v>
      </c>
    </row>
    <row r="43" spans="1:4">
      <c r="A43" s="6" t="s">
        <v>38</v>
      </c>
      <c r="B43" t="s">
        <v>29</v>
      </c>
      <c r="C43" s="1">
        <f>C42/25.4</f>
        <v>3.937007874015748E-2</v>
      </c>
      <c r="D43" t="s">
        <v>13</v>
      </c>
    </row>
    <row r="44" spans="1:4">
      <c r="A44" s="6"/>
      <c r="C44" s="1"/>
    </row>
    <row r="45" spans="1:4">
      <c r="C45" s="1"/>
    </row>
  </sheetData>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dimension ref="A2:D46"/>
  <sheetViews>
    <sheetView workbookViewId="0">
      <selection activeCell="A18" sqref="A18"/>
    </sheetView>
  </sheetViews>
  <sheetFormatPr defaultRowHeight="15"/>
  <cols>
    <col min="2" max="2" width="15.42578125" customWidth="1"/>
  </cols>
  <sheetData>
    <row r="2" spans="1:4">
      <c r="A2" s="3" t="s">
        <v>26</v>
      </c>
    </row>
    <row r="3" spans="1:4">
      <c r="A3" s="5" t="s">
        <v>37</v>
      </c>
      <c r="B3" t="s">
        <v>28</v>
      </c>
      <c r="C3" s="2">
        <v>1</v>
      </c>
      <c r="D3" t="s">
        <v>7</v>
      </c>
    </row>
    <row r="4" spans="1:4">
      <c r="A4" s="5" t="s">
        <v>38</v>
      </c>
      <c r="B4" t="s">
        <v>28</v>
      </c>
      <c r="C4">
        <f>C3*4.4482216</f>
        <v>4.4482216000000001</v>
      </c>
      <c r="D4" t="s">
        <v>3</v>
      </c>
    </row>
    <row r="5" spans="1:4">
      <c r="A5" s="5" t="s">
        <v>37</v>
      </c>
      <c r="B5" t="s">
        <v>29</v>
      </c>
      <c r="C5" s="2">
        <v>1</v>
      </c>
      <c r="D5" t="s">
        <v>13</v>
      </c>
    </row>
    <row r="6" spans="1:4">
      <c r="A6" s="5" t="s">
        <v>38</v>
      </c>
      <c r="B6" t="s">
        <v>29</v>
      </c>
      <c r="C6">
        <f>C5*25.4</f>
        <v>25.4</v>
      </c>
      <c r="D6" t="s">
        <v>12</v>
      </c>
    </row>
    <row r="7" spans="1:4">
      <c r="A7" s="5" t="s">
        <v>37</v>
      </c>
      <c r="B7" t="s">
        <v>45</v>
      </c>
      <c r="C7" s="2">
        <v>1</v>
      </c>
      <c r="D7" t="s">
        <v>2</v>
      </c>
    </row>
    <row r="8" spans="1:4">
      <c r="A8" s="5" t="s">
        <v>38</v>
      </c>
      <c r="B8" t="s">
        <v>45</v>
      </c>
      <c r="C8">
        <f>C7*PI()/180</f>
        <v>1.7453292519943295E-2</v>
      </c>
      <c r="D8" t="s">
        <v>4</v>
      </c>
    </row>
    <row r="10" spans="1:4">
      <c r="A10" s="3" t="s">
        <v>14</v>
      </c>
    </row>
    <row r="11" spans="1:4">
      <c r="B11" t="s">
        <v>5</v>
      </c>
      <c r="C11" s="7">
        <v>1</v>
      </c>
      <c r="D11" t="s">
        <v>3</v>
      </c>
    </row>
    <row r="12" spans="1:4">
      <c r="B12" t="s">
        <v>6</v>
      </c>
      <c r="C12" s="7">
        <v>1</v>
      </c>
      <c r="D12" t="s">
        <v>3</v>
      </c>
    </row>
    <row r="13" spans="1:4">
      <c r="B13" t="s">
        <v>39</v>
      </c>
    </row>
    <row r="14" spans="1:4">
      <c r="B14" t="s">
        <v>0</v>
      </c>
      <c r="C14" s="2">
        <v>1</v>
      </c>
      <c r="D14" t="s">
        <v>3</v>
      </c>
    </row>
    <row r="15" spans="1:4">
      <c r="B15" t="s">
        <v>1</v>
      </c>
      <c r="C15" s="2">
        <v>0.3</v>
      </c>
      <c r="D15" t="s">
        <v>4</v>
      </c>
    </row>
    <row r="16" spans="1:4">
      <c r="C16" t="s">
        <v>46</v>
      </c>
    </row>
    <row r="17" spans="1:4">
      <c r="B17" t="s">
        <v>5</v>
      </c>
      <c r="C17">
        <f>C14*COS(C15)</f>
        <v>0.95533648912560598</v>
      </c>
      <c r="D17" t="s">
        <v>3</v>
      </c>
    </row>
    <row r="18" spans="1:4">
      <c r="C18" t="s">
        <v>47</v>
      </c>
    </row>
    <row r="19" spans="1:4">
      <c r="B19" t="s">
        <v>6</v>
      </c>
      <c r="C19">
        <f>C14*SIN(C15)</f>
        <v>0.29552020666133955</v>
      </c>
      <c r="D19" t="s">
        <v>3</v>
      </c>
    </row>
    <row r="21" spans="1:4">
      <c r="B21" t="s">
        <v>8</v>
      </c>
      <c r="C21" s="2">
        <v>1</v>
      </c>
      <c r="D21" t="s">
        <v>12</v>
      </c>
    </row>
    <row r="22" spans="1:4">
      <c r="B22" t="s">
        <v>9</v>
      </c>
      <c r="C22" s="2">
        <v>1</v>
      </c>
      <c r="D22" t="s">
        <v>12</v>
      </c>
    </row>
    <row r="23" spans="1:4">
      <c r="B23" t="s">
        <v>10</v>
      </c>
      <c r="C23" s="2">
        <v>1</v>
      </c>
      <c r="D23" t="s">
        <v>12</v>
      </c>
    </row>
    <row r="24" spans="1:4">
      <c r="B24" t="s">
        <v>15</v>
      </c>
      <c r="C24" s="2">
        <v>2</v>
      </c>
      <c r="D24" t="s">
        <v>48</v>
      </c>
    </row>
    <row r="25" spans="1:4">
      <c r="C25" s="1"/>
    </row>
    <row r="26" spans="1:4">
      <c r="A26" s="3" t="s">
        <v>71</v>
      </c>
    </row>
    <row r="27" spans="1:4">
      <c r="B27" t="s">
        <v>49</v>
      </c>
      <c r="C27" s="2">
        <v>1</v>
      </c>
      <c r="D27" t="s">
        <v>3</v>
      </c>
    </row>
    <row r="28" spans="1:4">
      <c r="B28" t="s">
        <v>50</v>
      </c>
      <c r="C28" s="2">
        <v>1</v>
      </c>
      <c r="D28" t="s">
        <v>3</v>
      </c>
    </row>
    <row r="29" spans="1:4">
      <c r="C29" s="1"/>
    </row>
    <row r="30" spans="1:4">
      <c r="A30" s="3" t="s">
        <v>24</v>
      </c>
    </row>
    <row r="31" spans="1:4">
      <c r="B31" t="s">
        <v>63</v>
      </c>
    </row>
    <row r="32" spans="1:4">
      <c r="B32" t="s">
        <v>64</v>
      </c>
      <c r="C32">
        <f>(C21^2+C22^2)^0.5</f>
        <v>1.4142135623730951</v>
      </c>
      <c r="D32" t="s">
        <v>12</v>
      </c>
    </row>
    <row r="33" spans="1:4">
      <c r="B33" t="s">
        <v>72</v>
      </c>
    </row>
    <row r="34" spans="1:4">
      <c r="B34" t="s">
        <v>65</v>
      </c>
      <c r="C34">
        <f>ABS((C27/C24)*C23/(4*C32))</f>
        <v>8.8388347648318433E-2</v>
      </c>
      <c r="D34" t="s">
        <v>3</v>
      </c>
    </row>
    <row r="35" spans="1:4">
      <c r="B35" t="s">
        <v>73</v>
      </c>
    </row>
    <row r="36" spans="1:4">
      <c r="B36" t="s">
        <v>66</v>
      </c>
      <c r="C36" s="1">
        <f>ABS((C28/C24)/4)</f>
        <v>0.125</v>
      </c>
      <c r="D36" t="s">
        <v>3</v>
      </c>
    </row>
    <row r="37" spans="1:4">
      <c r="B37" t="s">
        <v>74</v>
      </c>
    </row>
    <row r="38" spans="1:4">
      <c r="B38" t="s">
        <v>67</v>
      </c>
      <c r="C38" s="1">
        <f>ABS((C27/C24)/4)</f>
        <v>0.125</v>
      </c>
      <c r="D38" t="s">
        <v>3</v>
      </c>
    </row>
    <row r="39" spans="1:4">
      <c r="B39" t="s">
        <v>68</v>
      </c>
    </row>
    <row r="40" spans="1:4">
      <c r="B40" t="s">
        <v>69</v>
      </c>
      <c r="C40">
        <f>( (C38+C34*(C22/C32))^2 + (C36+C34*(C21/C32))^2 )^0.5</f>
        <v>0.2651650429449553</v>
      </c>
      <c r="D40" t="s">
        <v>3</v>
      </c>
    </row>
    <row r="42" spans="1:4">
      <c r="A42" s="3" t="s">
        <v>26</v>
      </c>
    </row>
    <row r="43" spans="1:4">
      <c r="A43" s="6" t="s">
        <v>37</v>
      </c>
      <c r="B43" t="s">
        <v>28</v>
      </c>
      <c r="C43" s="2">
        <v>1</v>
      </c>
      <c r="D43" t="s">
        <v>3</v>
      </c>
    </row>
    <row r="44" spans="1:4">
      <c r="A44" s="6" t="s">
        <v>38</v>
      </c>
      <c r="B44" t="s">
        <v>28</v>
      </c>
      <c r="C44" s="1">
        <f>C43/4.4482216</f>
        <v>0.22480894387096181</v>
      </c>
      <c r="D44" t="s">
        <v>7</v>
      </c>
    </row>
    <row r="45" spans="1:4">
      <c r="A45" s="6" t="s">
        <v>37</v>
      </c>
      <c r="B45" t="s">
        <v>29</v>
      </c>
      <c r="C45" s="2">
        <v>1</v>
      </c>
      <c r="D45" t="s">
        <v>12</v>
      </c>
    </row>
    <row r="46" spans="1:4">
      <c r="A46" s="6" t="s">
        <v>38</v>
      </c>
      <c r="B46" t="s">
        <v>29</v>
      </c>
      <c r="C46" s="1">
        <f>C45/25.4</f>
        <v>3.937007874015748E-2</v>
      </c>
      <c r="D46" t="s">
        <v>13</v>
      </c>
    </row>
  </sheetData>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dimension ref="A2:E37"/>
  <sheetViews>
    <sheetView workbookViewId="0">
      <selection activeCell="F20" sqref="F20"/>
    </sheetView>
  </sheetViews>
  <sheetFormatPr defaultRowHeight="15"/>
  <cols>
    <col min="2" max="2" width="24" customWidth="1"/>
  </cols>
  <sheetData>
    <row r="2" spans="1:4">
      <c r="A2" s="3" t="s">
        <v>26</v>
      </c>
    </row>
    <row r="3" spans="1:4">
      <c r="A3" s="5" t="s">
        <v>37</v>
      </c>
      <c r="B3" t="s">
        <v>28</v>
      </c>
      <c r="C3" s="2">
        <v>1</v>
      </c>
      <c r="D3" t="s">
        <v>7</v>
      </c>
    </row>
    <row r="4" spans="1:4">
      <c r="A4" s="5" t="s">
        <v>38</v>
      </c>
      <c r="B4" t="s">
        <v>28</v>
      </c>
      <c r="C4">
        <f>C3*4.4482216</f>
        <v>4.4482216000000001</v>
      </c>
      <c r="D4" t="s">
        <v>3</v>
      </c>
    </row>
    <row r="5" spans="1:4">
      <c r="A5" s="5" t="s">
        <v>37</v>
      </c>
      <c r="B5" t="s">
        <v>29</v>
      </c>
      <c r="C5" s="2">
        <v>1</v>
      </c>
      <c r="D5" t="s">
        <v>13</v>
      </c>
    </row>
    <row r="6" spans="1:4">
      <c r="A6" s="5" t="s">
        <v>38</v>
      </c>
      <c r="B6" t="s">
        <v>29</v>
      </c>
      <c r="C6">
        <f>C5*25.4</f>
        <v>25.4</v>
      </c>
      <c r="D6" t="s">
        <v>12</v>
      </c>
    </row>
    <row r="7" spans="1:4">
      <c r="A7" s="5" t="s">
        <v>37</v>
      </c>
      <c r="B7" t="s">
        <v>30</v>
      </c>
      <c r="C7" s="2">
        <v>1</v>
      </c>
      <c r="D7" t="s">
        <v>31</v>
      </c>
    </row>
    <row r="8" spans="1:4">
      <c r="A8" s="5" t="s">
        <v>38</v>
      </c>
      <c r="B8" t="s">
        <v>30</v>
      </c>
      <c r="C8">
        <f>C7*0.00689475728</f>
        <v>6.8947572800000002E-3</v>
      </c>
      <c r="D8" t="s">
        <v>25</v>
      </c>
    </row>
    <row r="10" spans="1:4">
      <c r="A10" s="3" t="s">
        <v>14</v>
      </c>
    </row>
    <row r="11" spans="1:4">
      <c r="B11" t="s">
        <v>56</v>
      </c>
      <c r="C11" s="2">
        <v>1</v>
      </c>
      <c r="D11" t="s">
        <v>3</v>
      </c>
    </row>
    <row r="12" spans="1:4">
      <c r="B12" t="s">
        <v>57</v>
      </c>
      <c r="C12" s="2">
        <v>1</v>
      </c>
      <c r="D12" t="s">
        <v>3</v>
      </c>
    </row>
    <row r="13" spans="1:4">
      <c r="B13" s="6"/>
    </row>
    <row r="14" spans="1:4">
      <c r="B14" t="s">
        <v>16</v>
      </c>
      <c r="C14" s="2">
        <v>75</v>
      </c>
      <c r="D14" t="s">
        <v>12</v>
      </c>
    </row>
    <row r="15" spans="1:4">
      <c r="B15" t="s">
        <v>21</v>
      </c>
      <c r="C15" s="2">
        <v>9</v>
      </c>
      <c r="D15" t="s">
        <v>48</v>
      </c>
    </row>
    <row r="16" spans="1:4">
      <c r="B16" t="s">
        <v>27</v>
      </c>
      <c r="C16" s="2">
        <v>300</v>
      </c>
      <c r="D16" t="s">
        <v>25</v>
      </c>
    </row>
    <row r="18" spans="1:5">
      <c r="A18" s="3" t="s">
        <v>58</v>
      </c>
    </row>
    <row r="19" spans="1:5">
      <c r="B19" s="6" t="s">
        <v>42</v>
      </c>
    </row>
    <row r="20" spans="1:5">
      <c r="B20" t="s">
        <v>18</v>
      </c>
      <c r="C20">
        <f>PI()*(C14/2)^2</f>
        <v>4417.8646691106469</v>
      </c>
      <c r="D20" t="s">
        <v>19</v>
      </c>
    </row>
    <row r="21" spans="1:5">
      <c r="B21" t="s">
        <v>60</v>
      </c>
    </row>
    <row r="22" spans="1:5">
      <c r="B22" t="s">
        <v>61</v>
      </c>
      <c r="C22">
        <f>C11/C20</f>
        <v>2.2635369684180669E-4</v>
      </c>
      <c r="D22" t="s">
        <v>25</v>
      </c>
    </row>
    <row r="23" spans="1:5">
      <c r="B23" s="6" t="s">
        <v>59</v>
      </c>
    </row>
    <row r="24" spans="1:5">
      <c r="B24" t="s">
        <v>23</v>
      </c>
      <c r="C24">
        <f>(4/3)*C12/C20</f>
        <v>3.0180492912240892E-4</v>
      </c>
      <c r="D24" t="s">
        <v>25</v>
      </c>
    </row>
    <row r="25" spans="1:5">
      <c r="B25" s="6" t="s">
        <v>62</v>
      </c>
    </row>
    <row r="26" spans="1:5">
      <c r="B26" t="s">
        <v>22</v>
      </c>
      <c r="C26">
        <f>(C22^2+4*C24^2)^0.5</f>
        <v>6.4465561119428849E-4</v>
      </c>
      <c r="D26" t="s">
        <v>25</v>
      </c>
    </row>
    <row r="28" spans="1:5">
      <c r="A28" s="3" t="s">
        <v>32</v>
      </c>
    </row>
    <row r="29" spans="1:5">
      <c r="B29" t="s">
        <v>33</v>
      </c>
    </row>
    <row r="30" spans="1:5">
      <c r="A30" s="4" t="s">
        <v>35</v>
      </c>
      <c r="B30" s="4">
        <f>C15*C26</f>
        <v>5.8019005007485967E-3</v>
      </c>
      <c r="C30" s="4" t="s">
        <v>34</v>
      </c>
      <c r="D30" s="4">
        <f>C16</f>
        <v>300</v>
      </c>
      <c r="E30" s="4" t="s">
        <v>36</v>
      </c>
    </row>
    <row r="31" spans="1:5">
      <c r="A31" s="3" t="s">
        <v>26</v>
      </c>
    </row>
    <row r="32" spans="1:5">
      <c r="A32" s="6" t="s">
        <v>37</v>
      </c>
      <c r="B32" t="s">
        <v>28</v>
      </c>
      <c r="C32" s="2">
        <v>1</v>
      </c>
      <c r="D32" t="s">
        <v>3</v>
      </c>
    </row>
    <row r="33" spans="1:4">
      <c r="A33" s="6" t="s">
        <v>38</v>
      </c>
      <c r="B33" t="s">
        <v>28</v>
      </c>
      <c r="C33" s="1">
        <f>C32/4.4482216</f>
        <v>0.22480894387096181</v>
      </c>
      <c r="D33" t="s">
        <v>7</v>
      </c>
    </row>
    <row r="34" spans="1:4">
      <c r="A34" s="6" t="s">
        <v>37</v>
      </c>
      <c r="B34" t="s">
        <v>29</v>
      </c>
      <c r="C34" s="2">
        <v>1</v>
      </c>
      <c r="D34" t="s">
        <v>12</v>
      </c>
    </row>
    <row r="35" spans="1:4">
      <c r="A35" s="6" t="s">
        <v>38</v>
      </c>
      <c r="B35" t="s">
        <v>29</v>
      </c>
      <c r="C35" s="1">
        <f>C34/25.4</f>
        <v>3.937007874015748E-2</v>
      </c>
      <c r="D35" t="s">
        <v>13</v>
      </c>
    </row>
    <row r="36" spans="1:4">
      <c r="A36" s="6" t="s">
        <v>37</v>
      </c>
      <c r="B36" t="s">
        <v>30</v>
      </c>
      <c r="C36" s="2">
        <v>1</v>
      </c>
      <c r="D36" t="s">
        <v>25</v>
      </c>
    </row>
    <row r="37" spans="1:4">
      <c r="A37" s="6" t="s">
        <v>38</v>
      </c>
      <c r="B37" t="s">
        <v>30</v>
      </c>
      <c r="C37" s="1">
        <f>C36/0.00689475728</f>
        <v>145.03773800721814</v>
      </c>
      <c r="D37" t="s">
        <v>31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Heip</vt:lpstr>
      <vt:lpstr>Stresses on Pin of joint</vt:lpstr>
      <vt:lpstr>Forces on Base of hyd. cylinder</vt:lpstr>
      <vt:lpstr>Forces on Base of hyd. cyli (2)</vt:lpstr>
      <vt:lpstr>Stresses on bolt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2013-10-02T17:33:06Z</dcterms:modified>
</cp:coreProperties>
</file>